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ine/Dropbox/CNRS/Writing/HAMATOL_commentary/"/>
    </mc:Choice>
  </mc:AlternateContent>
  <xr:revisionPtr revIDLastSave="0" documentId="13_ncr:1_{E77B949D-0301-D547-9969-5940668E5A79}" xr6:coauthVersionLast="47" xr6:coauthVersionMax="47" xr10:uidLastSave="{00000000-0000-0000-0000-000000000000}"/>
  <bookViews>
    <workbookView xWindow="1020" yWindow="500" windowWidth="27780" windowHeight="17500" activeTab="5" xr2:uid="{9F8BCDF0-332C-EC41-8EDA-ADE605073D01}"/>
  </bookViews>
  <sheets>
    <sheet name="Metadata" sheetId="11" r:id="rId1"/>
    <sheet name="S1. Fig1_data" sheetId="8" r:id="rId2"/>
    <sheet name="S2. Fig2A_data" sheetId="3" r:id="rId3"/>
    <sheet name="S3. Fig 2B_data" sheetId="6" r:id="rId4"/>
    <sheet name="S4. Fig2C_data" sheetId="9" r:id="rId5"/>
    <sheet name="S5. Fig2D_data" sheetId="10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9" l="1"/>
  <c r="H2" i="9"/>
  <c r="F2" i="9"/>
  <c r="E2" i="9"/>
  <c r="D2" i="9"/>
  <c r="K2" i="10"/>
  <c r="F2" i="10"/>
  <c r="H2" i="10"/>
  <c r="I2" i="10"/>
  <c r="J2" i="10"/>
  <c r="F10" i="10"/>
  <c r="H10" i="10"/>
  <c r="I10" i="10"/>
  <c r="J10" i="10"/>
  <c r="L2" i="10"/>
  <c r="F3" i="10"/>
  <c r="H3" i="10"/>
  <c r="I3" i="10"/>
  <c r="J3" i="10"/>
  <c r="F11" i="10"/>
  <c r="H11" i="10"/>
  <c r="I11" i="10"/>
  <c r="J11" i="10"/>
  <c r="L3" i="10"/>
  <c r="F4" i="10"/>
  <c r="H4" i="10"/>
  <c r="I4" i="10"/>
  <c r="J4" i="10"/>
  <c r="F12" i="10"/>
  <c r="H12" i="10"/>
  <c r="I12" i="10"/>
  <c r="J12" i="10"/>
  <c r="L4" i="10"/>
  <c r="F5" i="10"/>
  <c r="H5" i="10"/>
  <c r="I5" i="10"/>
  <c r="J5" i="10"/>
  <c r="F13" i="10"/>
  <c r="H13" i="10"/>
  <c r="I13" i="10"/>
  <c r="J13" i="10"/>
  <c r="L5" i="10"/>
  <c r="F6" i="10"/>
  <c r="H6" i="10"/>
  <c r="I6" i="10"/>
  <c r="J6" i="10"/>
  <c r="F14" i="10"/>
  <c r="H14" i="10"/>
  <c r="I14" i="10"/>
  <c r="J14" i="10"/>
  <c r="L6" i="10"/>
  <c r="F7" i="10"/>
  <c r="H7" i="10"/>
  <c r="I7" i="10"/>
  <c r="J7" i="10"/>
  <c r="F15" i="10"/>
  <c r="H15" i="10"/>
  <c r="I15" i="10"/>
  <c r="J15" i="10"/>
  <c r="L7" i="10"/>
  <c r="F8" i="10"/>
  <c r="H8" i="10"/>
  <c r="I8" i="10"/>
  <c r="J8" i="10"/>
  <c r="F16" i="10"/>
  <c r="H16" i="10"/>
  <c r="I16" i="10"/>
  <c r="J16" i="10"/>
  <c r="L8" i="10"/>
  <c r="F9" i="10"/>
  <c r="H9" i="10"/>
  <c r="I9" i="10"/>
  <c r="J9" i="10"/>
  <c r="F17" i="10"/>
  <c r="H17" i="10"/>
  <c r="I17" i="10"/>
  <c r="J17" i="10"/>
  <c r="L9" i="10"/>
  <c r="K3" i="10"/>
  <c r="K4" i="10"/>
  <c r="K5" i="10"/>
  <c r="K6" i="10"/>
  <c r="K7" i="10"/>
  <c r="K8" i="10"/>
  <c r="K9" i="10"/>
  <c r="D2" i="10"/>
  <c r="K2" i="9"/>
  <c r="K3" i="9"/>
  <c r="K4" i="9"/>
  <c r="K5" i="9"/>
  <c r="K6" i="9"/>
  <c r="K7" i="9"/>
  <c r="K8" i="9"/>
  <c r="K9" i="9"/>
  <c r="D3" i="9"/>
  <c r="E3" i="9"/>
  <c r="F3" i="9"/>
  <c r="H3" i="9"/>
  <c r="I3" i="9"/>
  <c r="J3" i="9"/>
  <c r="D11" i="9"/>
  <c r="E11" i="9"/>
  <c r="F11" i="9"/>
  <c r="H11" i="9"/>
  <c r="I11" i="9"/>
  <c r="J11" i="9"/>
  <c r="L3" i="9"/>
  <c r="D4" i="9"/>
  <c r="E4" i="9"/>
  <c r="F4" i="9"/>
  <c r="H4" i="9"/>
  <c r="I4" i="9"/>
  <c r="J4" i="9"/>
  <c r="D12" i="9"/>
  <c r="E12" i="9"/>
  <c r="F12" i="9"/>
  <c r="H12" i="9"/>
  <c r="I12" i="9"/>
  <c r="J12" i="9"/>
  <c r="L4" i="9"/>
  <c r="D5" i="9"/>
  <c r="E5" i="9"/>
  <c r="F5" i="9"/>
  <c r="H5" i="9"/>
  <c r="I5" i="9"/>
  <c r="J5" i="9"/>
  <c r="D13" i="9"/>
  <c r="E13" i="9"/>
  <c r="F13" i="9"/>
  <c r="H13" i="9"/>
  <c r="I13" i="9"/>
  <c r="J13" i="9"/>
  <c r="L5" i="9"/>
  <c r="D6" i="9"/>
  <c r="E6" i="9"/>
  <c r="F6" i="9"/>
  <c r="H6" i="9"/>
  <c r="I6" i="9"/>
  <c r="J6" i="9"/>
  <c r="D14" i="9"/>
  <c r="E14" i="9"/>
  <c r="F14" i="9"/>
  <c r="H14" i="9"/>
  <c r="I14" i="9"/>
  <c r="J14" i="9"/>
  <c r="L6" i="9"/>
  <c r="D7" i="9"/>
  <c r="E7" i="9"/>
  <c r="F7" i="9"/>
  <c r="H7" i="9"/>
  <c r="I7" i="9"/>
  <c r="J7" i="9"/>
  <c r="D15" i="9"/>
  <c r="E15" i="9"/>
  <c r="F15" i="9"/>
  <c r="H15" i="9"/>
  <c r="I15" i="9"/>
  <c r="J15" i="9"/>
  <c r="L7" i="9"/>
  <c r="D8" i="9"/>
  <c r="E8" i="9"/>
  <c r="F8" i="9"/>
  <c r="H8" i="9"/>
  <c r="I8" i="9"/>
  <c r="J8" i="9"/>
  <c r="D16" i="9"/>
  <c r="E16" i="9"/>
  <c r="F16" i="9"/>
  <c r="H16" i="9"/>
  <c r="I16" i="9"/>
  <c r="J16" i="9"/>
  <c r="L8" i="9"/>
  <c r="D9" i="9"/>
  <c r="E9" i="9"/>
  <c r="F9" i="9"/>
  <c r="H9" i="9"/>
  <c r="I9" i="9"/>
  <c r="J9" i="9"/>
  <c r="D17" i="9"/>
  <c r="E17" i="9"/>
  <c r="F17" i="9"/>
  <c r="H17" i="9"/>
  <c r="I17" i="9"/>
  <c r="J17" i="9"/>
  <c r="L9" i="9"/>
  <c r="J2" i="9"/>
  <c r="D10" i="9"/>
  <c r="E10" i="9"/>
  <c r="F10" i="9"/>
  <c r="H10" i="9"/>
  <c r="I10" i="9"/>
  <c r="J10" i="9"/>
  <c r="L2" i="9"/>
  <c r="G6" i="6"/>
  <c r="D26" i="9"/>
  <c r="E26" i="9"/>
  <c r="F26" i="9"/>
  <c r="H26" i="9"/>
  <c r="I26" i="9"/>
  <c r="J26" i="9"/>
  <c r="D27" i="9"/>
  <c r="E27" i="9"/>
  <c r="F27" i="9"/>
  <c r="H27" i="9"/>
  <c r="I27" i="9"/>
  <c r="J27" i="9"/>
  <c r="D28" i="9"/>
  <c r="E28" i="9"/>
  <c r="F28" i="9"/>
  <c r="H28" i="9"/>
  <c r="I28" i="9"/>
  <c r="J28" i="9"/>
  <c r="D29" i="9"/>
  <c r="E29" i="9"/>
  <c r="F29" i="9"/>
  <c r="H29" i="9"/>
  <c r="I29" i="9"/>
  <c r="J29" i="9"/>
  <c r="D30" i="9"/>
  <c r="E30" i="9"/>
  <c r="F30" i="9"/>
  <c r="H30" i="9"/>
  <c r="I30" i="9"/>
  <c r="J30" i="9"/>
  <c r="D31" i="9"/>
  <c r="E31" i="9"/>
  <c r="F31" i="9"/>
  <c r="H31" i="9"/>
  <c r="I31" i="9"/>
  <c r="J31" i="9"/>
  <c r="D32" i="9"/>
  <c r="E32" i="9"/>
  <c r="F32" i="9"/>
  <c r="H32" i="9"/>
  <c r="I32" i="9"/>
  <c r="J32" i="9"/>
  <c r="D33" i="9"/>
  <c r="E33" i="9"/>
  <c r="F33" i="9"/>
  <c r="H33" i="9"/>
  <c r="I33" i="9"/>
  <c r="J33" i="9"/>
  <c r="D18" i="9"/>
  <c r="E18" i="9"/>
  <c r="F18" i="9"/>
  <c r="H18" i="9"/>
  <c r="I18" i="9"/>
  <c r="J18" i="9"/>
  <c r="D19" i="9"/>
  <c r="E19" i="9"/>
  <c r="F19" i="9"/>
  <c r="H19" i="9"/>
  <c r="I19" i="9"/>
  <c r="J19" i="9"/>
  <c r="D20" i="9"/>
  <c r="E20" i="9"/>
  <c r="F20" i="9"/>
  <c r="H20" i="9"/>
  <c r="I20" i="9"/>
  <c r="J20" i="9"/>
  <c r="D21" i="9"/>
  <c r="E21" i="9"/>
  <c r="F21" i="9"/>
  <c r="H21" i="9"/>
  <c r="I21" i="9"/>
  <c r="J21" i="9"/>
  <c r="D22" i="9"/>
  <c r="E22" i="9"/>
  <c r="F22" i="9"/>
  <c r="H22" i="9"/>
  <c r="I22" i="9"/>
  <c r="J22" i="9"/>
  <c r="D23" i="9"/>
  <c r="E23" i="9"/>
  <c r="F23" i="9"/>
  <c r="H23" i="9"/>
  <c r="I23" i="9"/>
  <c r="J23" i="9"/>
  <c r="D24" i="9"/>
  <c r="E24" i="9"/>
  <c r="F24" i="9"/>
  <c r="H24" i="9"/>
  <c r="I24" i="9"/>
  <c r="J24" i="9"/>
  <c r="D25" i="9"/>
  <c r="E25" i="9"/>
  <c r="F25" i="9"/>
  <c r="H25" i="9"/>
  <c r="I25" i="9"/>
  <c r="J25" i="9"/>
  <c r="H6" i="6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F18" i="10"/>
  <c r="H18" i="10"/>
  <c r="I18" i="10"/>
  <c r="J18" i="10"/>
  <c r="D19" i="10"/>
  <c r="E19" i="10"/>
  <c r="F19" i="10"/>
  <c r="H19" i="10"/>
  <c r="I19" i="10"/>
  <c r="J19" i="10"/>
  <c r="D20" i="10"/>
  <c r="E20" i="10"/>
  <c r="F20" i="10"/>
  <c r="H20" i="10"/>
  <c r="I20" i="10"/>
  <c r="J20" i="10"/>
  <c r="D21" i="10"/>
  <c r="E21" i="10"/>
  <c r="F21" i="10"/>
  <c r="H21" i="10"/>
  <c r="I21" i="10"/>
  <c r="J21" i="10"/>
  <c r="D22" i="10"/>
  <c r="E22" i="10"/>
  <c r="F22" i="10"/>
  <c r="H22" i="10"/>
  <c r="I22" i="10"/>
  <c r="J22" i="10"/>
  <c r="D23" i="10"/>
  <c r="E23" i="10"/>
  <c r="F23" i="10"/>
  <c r="H23" i="10"/>
  <c r="I23" i="10"/>
  <c r="J23" i="10"/>
  <c r="D24" i="10"/>
  <c r="E24" i="10"/>
  <c r="F24" i="10"/>
  <c r="H24" i="10"/>
  <c r="I24" i="10"/>
  <c r="J24" i="10"/>
  <c r="D25" i="10"/>
  <c r="E25" i="10"/>
  <c r="F25" i="10"/>
  <c r="H25" i="10"/>
  <c r="I25" i="10"/>
  <c r="J25" i="10"/>
  <c r="E2" i="10"/>
  <c r="D3" i="10"/>
  <c r="E3" i="10"/>
  <c r="D4" i="10"/>
  <c r="E4" i="10"/>
  <c r="D5" i="10"/>
  <c r="E5" i="10"/>
  <c r="D6" i="10"/>
  <c r="E6" i="10"/>
  <c r="D7" i="10"/>
  <c r="E7" i="10"/>
  <c r="D8" i="10"/>
  <c r="E8" i="10"/>
  <c r="D9" i="10"/>
  <c r="E9" i="10"/>
  <c r="D26" i="10"/>
  <c r="E26" i="10"/>
  <c r="F26" i="10"/>
  <c r="H26" i="10"/>
  <c r="I26" i="10"/>
  <c r="J26" i="10"/>
  <c r="D27" i="10"/>
  <c r="E27" i="10"/>
  <c r="F27" i="10"/>
  <c r="H27" i="10"/>
  <c r="I27" i="10"/>
  <c r="J27" i="10"/>
  <c r="D28" i="10"/>
  <c r="E28" i="10"/>
  <c r="F28" i="10"/>
  <c r="H28" i="10"/>
  <c r="I28" i="10"/>
  <c r="J28" i="10"/>
  <c r="D29" i="10"/>
  <c r="E29" i="10"/>
  <c r="F29" i="10"/>
  <c r="H29" i="10"/>
  <c r="I29" i="10"/>
  <c r="J29" i="10"/>
  <c r="D30" i="10"/>
  <c r="E30" i="10"/>
  <c r="F30" i="10"/>
  <c r="H30" i="10"/>
  <c r="I30" i="10"/>
  <c r="J30" i="10"/>
  <c r="D31" i="10"/>
  <c r="E31" i="10"/>
  <c r="F31" i="10"/>
  <c r="H31" i="10"/>
  <c r="I31" i="10"/>
  <c r="J31" i="10"/>
  <c r="D32" i="10"/>
  <c r="E32" i="10"/>
  <c r="F32" i="10"/>
  <c r="H32" i="10"/>
  <c r="I32" i="10"/>
  <c r="J32" i="10"/>
  <c r="D33" i="10"/>
  <c r="E33" i="10"/>
  <c r="F33" i="10"/>
  <c r="H33" i="10"/>
  <c r="I33" i="10"/>
  <c r="J33" i="10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" i="3"/>
  <c r="M28" i="3"/>
  <c r="M29" i="3"/>
  <c r="M30" i="3"/>
  <c r="M31" i="3"/>
  <c r="M32" i="3"/>
  <c r="M33" i="3"/>
  <c r="M34" i="3"/>
  <c r="M3" i="3"/>
  <c r="M4" i="3"/>
  <c r="M5" i="3"/>
  <c r="M6" i="3"/>
  <c r="M7" i="3"/>
  <c r="M8" i="3"/>
  <c r="M9" i="3"/>
  <c r="M10" i="3"/>
  <c r="M19" i="3"/>
  <c r="M20" i="3"/>
  <c r="M21" i="3"/>
  <c r="M22" i="3"/>
  <c r="M23" i="3"/>
  <c r="M24" i="3"/>
  <c r="M25" i="3"/>
  <c r="M26" i="3"/>
  <c r="M11" i="3"/>
  <c r="M12" i="3"/>
  <c r="M13" i="3"/>
  <c r="M14" i="3"/>
  <c r="M15" i="3"/>
  <c r="M16" i="3"/>
  <c r="M17" i="3"/>
  <c r="M18" i="3"/>
  <c r="M27" i="3"/>
  <c r="C7" i="8"/>
  <c r="D5" i="8"/>
  <c r="D6" i="8"/>
  <c r="D7" i="8"/>
  <c r="D8" i="8"/>
  <c r="D4" i="8"/>
  <c r="C5" i="8"/>
  <c r="C6" i="8"/>
  <c r="C8" i="8"/>
  <c r="C4" i="8"/>
</calcChain>
</file>

<file path=xl/sharedStrings.xml><?xml version="1.0" encoding="utf-8"?>
<sst xmlns="http://schemas.openxmlformats.org/spreadsheetml/2006/main" count="382" uniqueCount="66">
  <si>
    <t>AA</t>
  </si>
  <si>
    <t>State</t>
  </si>
  <si>
    <t>Bird ID</t>
  </si>
  <si>
    <t>O</t>
  </si>
  <si>
    <t>CCCP</t>
  </si>
  <si>
    <t>Endo</t>
  </si>
  <si>
    <t>O2_released (pmol/mL/s)</t>
  </si>
  <si>
    <t>JO2 (pmol/s/mL)</t>
  </si>
  <si>
    <t>Slope_Avian</t>
  </si>
  <si>
    <t>Slope_Human</t>
  </si>
  <si>
    <t>Group</t>
  </si>
  <si>
    <t>Day 60</t>
  </si>
  <si>
    <t>FCCP</t>
  </si>
  <si>
    <t>[O2] nmol/mL</t>
  </si>
  <si>
    <t>PO2 (mm Hg)</t>
  </si>
  <si>
    <t>JO2_V22</t>
  </si>
  <si>
    <t>JO2_V23</t>
  </si>
  <si>
    <t>PO2_V22</t>
  </si>
  <si>
    <t>PO2_V23</t>
  </si>
  <si>
    <t>PO2_mean</t>
  </si>
  <si>
    <t>PO2_SD</t>
  </si>
  <si>
    <t>SampleID</t>
  </si>
  <si>
    <t>SC</t>
  </si>
  <si>
    <t>Oligo</t>
  </si>
  <si>
    <t>Japanese quail (Stier et al. 2022 Proc R Soc B)</t>
  </si>
  <si>
    <t>Human Sickle (Esperti et al. 2023 Haematologica)</t>
  </si>
  <si>
    <t>∆PO2/min</t>
  </si>
  <si>
    <t>∆Saturation (%)/min</t>
  </si>
  <si>
    <t>Stock O2-Hb (nmol/chamber)</t>
  </si>
  <si>
    <t>O2_released (nmol/min)</t>
  </si>
  <si>
    <t>JO2_corrected (pmol/s/mL)</t>
  </si>
  <si>
    <t>JO2 (nmol/min/mL)</t>
  </si>
  <si>
    <t>Values have been extracted from Sturkie's Avian Physiology 6th Ed. (2015) and Abdu et al. (2008) Respiratory Physiology &amp; Neurobiology using https://plotdigitizer.com/app</t>
  </si>
  <si>
    <t>Coupling_Efficiency</t>
  </si>
  <si>
    <t>Coupling_Efficiency_corrected</t>
  </si>
  <si>
    <t>JQ1</t>
  </si>
  <si>
    <t>JQ2</t>
  </si>
  <si>
    <t>JQ3</t>
  </si>
  <si>
    <t>JQ4</t>
  </si>
  <si>
    <t>JQ5</t>
  </si>
  <si>
    <t>JQ6</t>
  </si>
  <si>
    <t>JQ7</t>
  </si>
  <si>
    <t>JQ8</t>
  </si>
  <si>
    <t>SC1</t>
  </si>
  <si>
    <t>SC2</t>
  </si>
  <si>
    <t>SC3</t>
  </si>
  <si>
    <t>SC4</t>
  </si>
  <si>
    <t>SC5</t>
  </si>
  <si>
    <t>SC6</t>
  </si>
  <si>
    <t>SC7</t>
  </si>
  <si>
    <t>SC8</t>
  </si>
  <si>
    <t>RBC count_V22 (10^6 cells)</t>
  </si>
  <si>
    <t>RBC count_V23 (10^6 cells)</t>
  </si>
  <si>
    <r>
      <t>S1. Data of Fig. 1 from Japanese quail (</t>
    </r>
    <r>
      <rPr>
        <i/>
        <sz val="12"/>
        <color theme="1"/>
        <rFont val="Calibri"/>
        <family val="2"/>
        <scheme val="minor"/>
      </rPr>
      <t>Coturnix japonica</t>
    </r>
    <r>
      <rPr>
        <sz val="12"/>
        <color theme="1"/>
        <rFont val="Calibri"/>
        <family val="2"/>
        <scheme val="minor"/>
      </rPr>
      <t>) on non-mitochondrial oxygen consumption (JO2) by red-blood cells in response to variation in PO2 in-vitro.</t>
    </r>
  </si>
  <si>
    <r>
      <rPr>
        <b/>
        <sz val="12"/>
        <color theme="1"/>
        <rFont val="Calibri"/>
        <family val="2"/>
        <scheme val="minor"/>
      </rPr>
      <t>Electronic supplementary material of Stier et al. 2024</t>
    </r>
    <r>
      <rPr>
        <sz val="12"/>
        <color theme="1"/>
        <rFont val="Calibri"/>
        <family val="2"/>
        <scheme val="minor"/>
      </rPr>
      <t xml:space="preserve">: 'Oxygen release from hemoglobin has limited effects on mitochondrial respiration measured from red blood cells', </t>
    </r>
    <r>
      <rPr>
        <i/>
        <sz val="12"/>
        <color theme="1"/>
        <rFont val="Calibri"/>
        <family val="2"/>
        <scheme val="minor"/>
      </rPr>
      <t>Haematologica</t>
    </r>
  </si>
  <si>
    <t>S3. Data of Fig. 2B on hemoglobin-O2 dissociation curves extracted from the literature for birds and human</t>
  </si>
  <si>
    <t>S2. Data of Fig. 2A on oxygen consumption (JO2) by red blood cells in both Japanese quail and human with sickle cell disease in response to a standard high-resolution respirometry protocol</t>
  </si>
  <si>
    <t>S4. Calculations and Data of Fig. 2C on the contribution of O2 release by hemoglobin to JO2 in Japanese quail</t>
  </si>
  <si>
    <t>S5. Calculations and Data of Fig. 2D on the contribution of O2 release by hemoglobin to JO2 in human sickle red blood cells</t>
  </si>
  <si>
    <t>Data from two Japanese quails (V22 &amp; V23) red blood cell samples for which non-mitochondrial JO2 (pmol/ml/s) induced by antimycin A inhibition has been evaluated at various PO2 (mm Hg) following Stier et al. 2022 (50μL packed red blood cells)</t>
  </si>
  <si>
    <t>State: Endo = endogenous respiration of red blood cells; O = ATP-independent respiration following ATP synthesis inhibition with oligomycin; FCCP = uncoupled respiration induced by the sequential titration of the uncoupler FCCP; AA= non-mitochondrial respiration following complex III inhibition with antimycin A</t>
  </si>
  <si>
    <t>PO2_human</t>
  </si>
  <si>
    <t>PO2_avian</t>
  </si>
  <si>
    <t>%Saturation_avian</t>
  </si>
  <si>
    <t>%Saturation_human</t>
  </si>
  <si>
    <t>Calculations of the relationship between PO2 and % saturation within the range of PO2 encountered in Stier et al; 2022 (avian) and Esperti et al. 2023 (sickle)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</si>
</sst>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"/>
  </numFmts>
  <fonts count="5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</cellXfs>
  <cellStyles count="2">
    <cellStyle name="Normal" xfId="0" builtinId="0"/>
    <cellStyle name="Normal 2" xfId="1" xr:uid="{0D4EF415-5DA0-A345-A829-541E80137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B638-AC41-DA46-8A4E-4449894A94C9}">
  <dimension ref="A1:A6"/>
  <sheetViews>
    <sheetView workbookViewId="0">
      <selection activeCell="C9" sqref="C9"/>
    </sheetView>
  </sheetViews>
  <sheetFormatPr baseColWidth="10" defaultRowHeight="16" x14ac:dyDescent="0.2"/>
  <sheetData>
    <row r="1" spans="1:1" x14ac:dyDescent="0.2">
      <c r="A1" t="s">
        <v>54</v>
      </c>
    </row>
    <row r="2" spans="1:1" x14ac:dyDescent="0.2">
      <c r="A2" t="s">
        <v>53</v>
      </c>
    </row>
    <row r="3" spans="1:1" x14ac:dyDescent="0.2">
      <c r="A3" t="s">
        <v>56</v>
      </c>
    </row>
    <row r="4" spans="1:1" x14ac:dyDescent="0.2">
      <c r="A4" t="s">
        <v>55</v>
      </c>
    </row>
    <row r="5" spans="1:1" x14ac:dyDescent="0.2">
      <c r="A5" t="s">
        <v>57</v>
      </c>
    </row>
    <row r="6" spans="1:1" x14ac:dyDescent="0.2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6CF8-6767-5349-A16A-7BB2D7E90F6F}">
  <dimension ref="A1:H9"/>
  <sheetViews>
    <sheetView workbookViewId="0">
      <selection activeCell="L5" sqref="L5"/>
    </sheetView>
  </sheetViews>
  <sheetFormatPr baseColWidth="10" defaultRowHeight="16" x14ac:dyDescent="0.2"/>
  <cols>
    <col min="7" max="8" width="24" bestFit="1" customWidth="1"/>
  </cols>
  <sheetData>
    <row r="1" spans="1:8" ht="16" customHeight="1" x14ac:dyDescent="0.2">
      <c r="A1" s="23" t="s">
        <v>59</v>
      </c>
      <c r="B1" s="23"/>
      <c r="C1" s="23"/>
      <c r="D1" s="23"/>
      <c r="E1" s="23"/>
      <c r="F1" s="23"/>
      <c r="G1" s="23"/>
      <c r="H1" s="23"/>
    </row>
    <row r="2" spans="1:8" x14ac:dyDescent="0.2">
      <c r="A2" s="23"/>
      <c r="B2" s="23"/>
      <c r="C2" s="23"/>
      <c r="D2" s="23"/>
      <c r="E2" s="23"/>
      <c r="F2" s="23"/>
      <c r="G2" s="23"/>
      <c r="H2" s="23"/>
    </row>
    <row r="3" spans="1:8" x14ac:dyDescent="0.2">
      <c r="A3" s="20" t="s">
        <v>17</v>
      </c>
      <c r="B3" s="20" t="s">
        <v>18</v>
      </c>
      <c r="C3" s="20" t="s">
        <v>19</v>
      </c>
      <c r="D3" s="20" t="s">
        <v>20</v>
      </c>
      <c r="E3" s="20" t="s">
        <v>15</v>
      </c>
      <c r="F3" s="20" t="s">
        <v>16</v>
      </c>
      <c r="G3" s="20" t="s">
        <v>51</v>
      </c>
      <c r="H3" s="20" t="s">
        <v>52</v>
      </c>
    </row>
    <row r="4" spans="1:8" x14ac:dyDescent="0.2">
      <c r="A4" s="7">
        <v>136.41</v>
      </c>
      <c r="B4" s="7">
        <v>140.1</v>
      </c>
      <c r="C4" s="10">
        <f>AVERAGE(A4:B4)</f>
        <v>138.255</v>
      </c>
      <c r="D4" s="18">
        <f>STDEVA(A4:B4)</f>
        <v>2.6092240225783589</v>
      </c>
      <c r="E4" s="19">
        <v>3.01</v>
      </c>
      <c r="F4" s="19">
        <v>3.42</v>
      </c>
      <c r="G4" s="19">
        <v>305.51</v>
      </c>
      <c r="H4" s="19">
        <v>295.81</v>
      </c>
    </row>
    <row r="5" spans="1:8" x14ac:dyDescent="0.2">
      <c r="A5" s="7">
        <v>108.67</v>
      </c>
      <c r="B5" s="7">
        <v>113.67</v>
      </c>
      <c r="C5" s="10">
        <f t="shared" ref="C5:C8" si="0">AVERAGE(A5:B5)</f>
        <v>111.17</v>
      </c>
      <c r="D5" s="18">
        <f t="shared" ref="D5:D8" si="1">STDEVA(A5:B5)</f>
        <v>3.5355339059327378</v>
      </c>
      <c r="E5" s="19">
        <v>4.03</v>
      </c>
      <c r="F5" s="19">
        <v>3.31</v>
      </c>
      <c r="G5" s="19">
        <v>293.87</v>
      </c>
      <c r="H5" s="19">
        <v>307.24</v>
      </c>
    </row>
    <row r="6" spans="1:8" x14ac:dyDescent="0.2">
      <c r="A6" s="7">
        <v>92.12</v>
      </c>
      <c r="B6" s="7">
        <v>96.07</v>
      </c>
      <c r="C6" s="10">
        <f t="shared" si="0"/>
        <v>94.094999999999999</v>
      </c>
      <c r="D6" s="18">
        <f t="shared" si="1"/>
        <v>2.7930717856868545</v>
      </c>
      <c r="E6" s="19">
        <v>3.14</v>
      </c>
      <c r="F6" s="19">
        <v>3.67</v>
      </c>
      <c r="G6" s="19">
        <v>301.56</v>
      </c>
      <c r="H6" s="19">
        <v>306.18</v>
      </c>
    </row>
    <row r="7" spans="1:8" x14ac:dyDescent="0.2">
      <c r="A7" s="7">
        <v>72.67</v>
      </c>
      <c r="B7" s="7">
        <v>75.88</v>
      </c>
      <c r="C7" s="10">
        <f>AVERAGE(A7:B7)</f>
        <v>74.275000000000006</v>
      </c>
      <c r="D7" s="18">
        <f t="shared" si="1"/>
        <v>2.2698127676088129</v>
      </c>
      <c r="E7" s="19">
        <v>3.12</v>
      </c>
      <c r="F7" s="19">
        <v>3.46</v>
      </c>
      <c r="G7" s="19">
        <v>310.52999999999997</v>
      </c>
      <c r="H7" s="19">
        <v>293.47000000000003</v>
      </c>
    </row>
    <row r="8" spans="1:8" x14ac:dyDescent="0.2">
      <c r="A8" s="7">
        <v>65.78</v>
      </c>
      <c r="B8" s="7">
        <v>62.89</v>
      </c>
      <c r="C8" s="10">
        <f t="shared" si="0"/>
        <v>64.335000000000008</v>
      </c>
      <c r="D8" s="18">
        <f t="shared" si="1"/>
        <v>2.0435385976291229</v>
      </c>
      <c r="E8" s="19">
        <v>2.92</v>
      </c>
      <c r="F8" s="19">
        <v>3.58</v>
      </c>
      <c r="G8" s="19">
        <v>295.87</v>
      </c>
      <c r="H8" s="19">
        <v>291.88</v>
      </c>
    </row>
    <row r="9" spans="1:8" x14ac:dyDescent="0.2">
      <c r="G9" s="4"/>
      <c r="H9" s="4"/>
    </row>
  </sheetData>
  <mergeCells count="1">
    <mergeCell ref="A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7DDB-81B1-0E40-BD77-D882E4E8B9E1}">
  <dimension ref="A1:M35"/>
  <sheetViews>
    <sheetView topLeftCell="A6" workbookViewId="0">
      <selection activeCell="F30" sqref="F30"/>
    </sheetView>
  </sheetViews>
  <sheetFormatPr baseColWidth="10" defaultRowHeight="16" x14ac:dyDescent="0.2"/>
  <cols>
    <col min="4" max="4" width="15.1640625" customWidth="1"/>
    <col min="5" max="6" width="12.6640625" customWidth="1"/>
    <col min="11" max="11" width="15.1640625" bestFit="1" customWidth="1"/>
    <col min="12" max="12" width="12.83203125" bestFit="1" customWidth="1"/>
    <col min="13" max="13" width="12.33203125" bestFit="1" customWidth="1"/>
  </cols>
  <sheetData>
    <row r="1" spans="1:13" s="1" customFormat="1" x14ac:dyDescent="0.2">
      <c r="A1" s="25" t="s">
        <v>24</v>
      </c>
      <c r="B1" s="25"/>
      <c r="C1" s="25"/>
      <c r="D1" s="25"/>
      <c r="E1" s="25"/>
      <c r="F1" s="25"/>
      <c r="H1" s="24" t="s">
        <v>25</v>
      </c>
      <c r="I1" s="24"/>
      <c r="J1" s="24"/>
      <c r="K1" s="24"/>
      <c r="L1" s="24"/>
      <c r="M1" s="24"/>
    </row>
    <row r="2" spans="1:13" s="1" customFormat="1" x14ac:dyDescent="0.2">
      <c r="A2" s="15" t="s">
        <v>2</v>
      </c>
      <c r="B2" s="15" t="s">
        <v>10</v>
      </c>
      <c r="C2" s="15" t="s">
        <v>1</v>
      </c>
      <c r="D2" s="15" t="s">
        <v>7</v>
      </c>
      <c r="E2" s="15" t="s">
        <v>13</v>
      </c>
      <c r="F2" s="15" t="s">
        <v>14</v>
      </c>
      <c r="H2" s="16" t="s">
        <v>21</v>
      </c>
      <c r="I2" s="16" t="s">
        <v>10</v>
      </c>
      <c r="J2" s="16" t="s">
        <v>1</v>
      </c>
      <c r="K2" s="17" t="s">
        <v>7</v>
      </c>
      <c r="L2" s="17" t="s">
        <v>13</v>
      </c>
      <c r="M2" s="17" t="s">
        <v>14</v>
      </c>
    </row>
    <row r="3" spans="1:13" s="1" customFormat="1" x14ac:dyDescent="0.2">
      <c r="A3" s="13" t="s">
        <v>35</v>
      </c>
      <c r="B3" s="13" t="s">
        <v>11</v>
      </c>
      <c r="C3" s="13" t="s">
        <v>5</v>
      </c>
      <c r="D3" s="21">
        <v>27.529199999999999</v>
      </c>
      <c r="E3" s="21">
        <v>168.05</v>
      </c>
      <c r="F3" s="14">
        <f xml:space="preserve"> 0.7873*E3 + 0.0151</f>
        <v>132.320865</v>
      </c>
      <c r="H3" s="11" t="s">
        <v>43</v>
      </c>
      <c r="I3" s="11" t="s">
        <v>22</v>
      </c>
      <c r="J3" s="11" t="s">
        <v>5</v>
      </c>
      <c r="K3" s="11">
        <v>2.67</v>
      </c>
      <c r="L3" s="11">
        <v>184.41</v>
      </c>
      <c r="M3" s="12">
        <f t="shared" ref="M3:M18" si="0">0.7607*L3 + 0.02</f>
        <v>140.30068700000001</v>
      </c>
    </row>
    <row r="4" spans="1:13" s="1" customFormat="1" x14ac:dyDescent="0.2">
      <c r="A4" s="13" t="s">
        <v>36</v>
      </c>
      <c r="B4" s="13" t="s">
        <v>11</v>
      </c>
      <c r="C4" s="13" t="s">
        <v>5</v>
      </c>
      <c r="D4" s="21">
        <v>45.4313</v>
      </c>
      <c r="E4" s="21">
        <v>160.46</v>
      </c>
      <c r="F4" s="14">
        <f t="shared" ref="F4:F34" si="1" xml:space="preserve"> 0.7873*E4 + 0.0151</f>
        <v>126.34525800000002</v>
      </c>
      <c r="H4" s="11" t="s">
        <v>44</v>
      </c>
      <c r="I4" s="11" t="s">
        <v>22</v>
      </c>
      <c r="J4" s="11" t="s">
        <v>5</v>
      </c>
      <c r="K4" s="11">
        <v>3.39</v>
      </c>
      <c r="L4" s="11">
        <v>185.05</v>
      </c>
      <c r="M4" s="12">
        <f t="shared" si="0"/>
        <v>140.78753500000002</v>
      </c>
    </row>
    <row r="5" spans="1:13" s="1" customFormat="1" x14ac:dyDescent="0.2">
      <c r="A5" s="13" t="s">
        <v>37</v>
      </c>
      <c r="B5" s="13" t="s">
        <v>11</v>
      </c>
      <c r="C5" s="13" t="s">
        <v>5</v>
      </c>
      <c r="D5" s="21">
        <v>30.993600000000001</v>
      </c>
      <c r="E5" s="21">
        <v>161.59</v>
      </c>
      <c r="F5" s="14">
        <f t="shared" si="1"/>
        <v>127.23490700000001</v>
      </c>
      <c r="H5" s="11" t="s">
        <v>45</v>
      </c>
      <c r="I5" s="11" t="s">
        <v>22</v>
      </c>
      <c r="J5" s="11" t="s">
        <v>5</v>
      </c>
      <c r="K5" s="11">
        <v>3.08</v>
      </c>
      <c r="L5" s="11">
        <v>184.49</v>
      </c>
      <c r="M5" s="12">
        <f t="shared" si="0"/>
        <v>140.36154300000001</v>
      </c>
    </row>
    <row r="6" spans="1:13" s="1" customFormat="1" x14ac:dyDescent="0.2">
      <c r="A6" s="13" t="s">
        <v>38</v>
      </c>
      <c r="B6" s="13" t="s">
        <v>11</v>
      </c>
      <c r="C6" s="13" t="s">
        <v>5</v>
      </c>
      <c r="D6" s="21">
        <v>37.033299999999997</v>
      </c>
      <c r="E6" s="21">
        <v>161.37</v>
      </c>
      <c r="F6" s="14">
        <f t="shared" si="1"/>
        <v>127.06170100000001</v>
      </c>
      <c r="H6" s="11" t="s">
        <v>46</v>
      </c>
      <c r="I6" s="11" t="s">
        <v>22</v>
      </c>
      <c r="J6" s="11" t="s">
        <v>5</v>
      </c>
      <c r="K6" s="11">
        <v>6.06</v>
      </c>
      <c r="L6" s="11">
        <v>188.55</v>
      </c>
      <c r="M6" s="12">
        <f t="shared" si="0"/>
        <v>143.44998500000003</v>
      </c>
    </row>
    <row r="7" spans="1:13" s="1" customFormat="1" x14ac:dyDescent="0.2">
      <c r="A7" s="13" t="s">
        <v>39</v>
      </c>
      <c r="B7" s="13" t="s">
        <v>11</v>
      </c>
      <c r="C7" s="13" t="s">
        <v>5</v>
      </c>
      <c r="D7" s="21">
        <v>30.7882</v>
      </c>
      <c r="E7" s="21">
        <v>165.52</v>
      </c>
      <c r="F7" s="14">
        <f t="shared" si="1"/>
        <v>130.32899599999999</v>
      </c>
      <c r="H7" s="11" t="s">
        <v>47</v>
      </c>
      <c r="I7" s="11" t="s">
        <v>22</v>
      </c>
      <c r="J7" s="11" t="s">
        <v>5</v>
      </c>
      <c r="K7" s="11">
        <v>2.09</v>
      </c>
      <c r="L7" s="11">
        <v>188.57</v>
      </c>
      <c r="M7" s="12">
        <f t="shared" si="0"/>
        <v>143.46519900000001</v>
      </c>
    </row>
    <row r="8" spans="1:13" s="1" customFormat="1" x14ac:dyDescent="0.2">
      <c r="A8" s="13" t="s">
        <v>40</v>
      </c>
      <c r="B8" s="13" t="s">
        <v>11</v>
      </c>
      <c r="C8" s="13" t="s">
        <v>5</v>
      </c>
      <c r="D8" s="21">
        <v>42.194800000000001</v>
      </c>
      <c r="E8" s="21">
        <v>158.34</v>
      </c>
      <c r="F8" s="14">
        <f t="shared" si="1"/>
        <v>124.67618200000001</v>
      </c>
      <c r="H8" s="11" t="s">
        <v>48</v>
      </c>
      <c r="I8" s="11" t="s">
        <v>22</v>
      </c>
      <c r="J8" s="11" t="s">
        <v>5</v>
      </c>
      <c r="K8" s="11">
        <v>0.82</v>
      </c>
      <c r="L8" s="11">
        <v>183.39</v>
      </c>
      <c r="M8" s="12">
        <f t="shared" si="0"/>
        <v>139.52477300000001</v>
      </c>
    </row>
    <row r="9" spans="1:13" s="1" customFormat="1" x14ac:dyDescent="0.2">
      <c r="A9" s="13" t="s">
        <v>41</v>
      </c>
      <c r="B9" s="13" t="s">
        <v>11</v>
      </c>
      <c r="C9" s="13" t="s">
        <v>5</v>
      </c>
      <c r="D9" s="21">
        <v>31.145499999999998</v>
      </c>
      <c r="E9" s="21">
        <v>166.43</v>
      </c>
      <c r="F9" s="14">
        <f t="shared" si="1"/>
        <v>131.04543899999999</v>
      </c>
      <c r="H9" s="11" t="s">
        <v>49</v>
      </c>
      <c r="I9" s="11" t="s">
        <v>22</v>
      </c>
      <c r="J9" s="11" t="s">
        <v>5</v>
      </c>
      <c r="K9" s="11">
        <v>3.84</v>
      </c>
      <c r="L9" s="11">
        <v>179.97</v>
      </c>
      <c r="M9" s="12">
        <f t="shared" si="0"/>
        <v>136.923179</v>
      </c>
    </row>
    <row r="10" spans="1:13" x14ac:dyDescent="0.2">
      <c r="A10" s="13" t="s">
        <v>42</v>
      </c>
      <c r="B10" s="13" t="s">
        <v>11</v>
      </c>
      <c r="C10" s="13" t="s">
        <v>5</v>
      </c>
      <c r="D10" s="21">
        <v>36.956200000000003</v>
      </c>
      <c r="E10" s="21">
        <v>163.9</v>
      </c>
      <c r="F10" s="14">
        <f t="shared" si="1"/>
        <v>129.05357000000001</v>
      </c>
      <c r="H10" s="11" t="s">
        <v>50</v>
      </c>
      <c r="I10" s="11" t="s">
        <v>22</v>
      </c>
      <c r="J10" s="11" t="s">
        <v>5</v>
      </c>
      <c r="K10" s="11">
        <v>4.5199999999999996</v>
      </c>
      <c r="L10" s="11">
        <v>181.43</v>
      </c>
      <c r="M10" s="12">
        <f t="shared" si="0"/>
        <v>138.03380100000001</v>
      </c>
    </row>
    <row r="11" spans="1:13" x14ac:dyDescent="0.2">
      <c r="A11" s="13" t="s">
        <v>35</v>
      </c>
      <c r="B11" s="13" t="s">
        <v>11</v>
      </c>
      <c r="C11" s="13" t="s">
        <v>3</v>
      </c>
      <c r="D11" s="21">
        <v>6.0937000000000001</v>
      </c>
      <c r="E11" s="21">
        <v>164.52</v>
      </c>
      <c r="F11" s="14">
        <f t="shared" si="1"/>
        <v>129.541696</v>
      </c>
      <c r="H11" s="11" t="s">
        <v>43</v>
      </c>
      <c r="I11" s="11" t="s">
        <v>22</v>
      </c>
      <c r="J11" s="11" t="s">
        <v>23</v>
      </c>
      <c r="K11" s="11">
        <v>1.81</v>
      </c>
      <c r="L11" s="11">
        <v>180.97</v>
      </c>
      <c r="M11" s="12">
        <f t="shared" si="0"/>
        <v>137.68387900000002</v>
      </c>
    </row>
    <row r="12" spans="1:13" x14ac:dyDescent="0.2">
      <c r="A12" s="13" t="s">
        <v>36</v>
      </c>
      <c r="B12" s="13" t="s">
        <v>11</v>
      </c>
      <c r="C12" s="13" t="s">
        <v>3</v>
      </c>
      <c r="D12" s="21">
        <v>15.029299999999999</v>
      </c>
      <c r="E12" s="21">
        <v>154.19</v>
      </c>
      <c r="F12" s="14">
        <f t="shared" si="1"/>
        <v>121.40888700000001</v>
      </c>
      <c r="H12" s="11" t="s">
        <v>44</v>
      </c>
      <c r="I12" s="11" t="s">
        <v>22</v>
      </c>
      <c r="J12" s="11" t="s">
        <v>23</v>
      </c>
      <c r="K12" s="11">
        <v>2.35</v>
      </c>
      <c r="L12" s="11">
        <v>181.9</v>
      </c>
      <c r="M12" s="12">
        <f t="shared" si="0"/>
        <v>138.39133000000001</v>
      </c>
    </row>
    <row r="13" spans="1:13" x14ac:dyDescent="0.2">
      <c r="A13" s="13" t="s">
        <v>37</v>
      </c>
      <c r="B13" s="13" t="s">
        <v>11</v>
      </c>
      <c r="C13" s="13" t="s">
        <v>3</v>
      </c>
      <c r="D13" s="21">
        <v>8.0914999999999999</v>
      </c>
      <c r="E13" s="21">
        <v>157.94999999999999</v>
      </c>
      <c r="F13" s="14">
        <f t="shared" si="1"/>
        <v>124.369135</v>
      </c>
      <c r="H13" s="11" t="s">
        <v>45</v>
      </c>
      <c r="I13" s="11" t="s">
        <v>22</v>
      </c>
      <c r="J13" s="11" t="s">
        <v>23</v>
      </c>
      <c r="K13" s="11">
        <v>2.56</v>
      </c>
      <c r="L13" s="11">
        <v>181.61</v>
      </c>
      <c r="M13" s="12">
        <f t="shared" si="0"/>
        <v>138.17072700000003</v>
      </c>
    </row>
    <row r="14" spans="1:13" x14ac:dyDescent="0.2">
      <c r="A14" s="13" t="s">
        <v>38</v>
      </c>
      <c r="B14" s="13" t="s">
        <v>11</v>
      </c>
      <c r="C14" s="13" t="s">
        <v>3</v>
      </c>
      <c r="D14" s="21">
        <v>9.2790999999999997</v>
      </c>
      <c r="E14" s="21">
        <v>157.94999999999999</v>
      </c>
      <c r="F14" s="14">
        <f t="shared" si="1"/>
        <v>124.369135</v>
      </c>
      <c r="H14" s="11" t="s">
        <v>46</v>
      </c>
      <c r="I14" s="11" t="s">
        <v>22</v>
      </c>
      <c r="J14" s="11" t="s">
        <v>23</v>
      </c>
      <c r="K14" s="11">
        <v>3.7</v>
      </c>
      <c r="L14" s="11">
        <v>187.47</v>
      </c>
      <c r="M14" s="12">
        <f t="shared" si="0"/>
        <v>142.62842900000001</v>
      </c>
    </row>
    <row r="15" spans="1:13" x14ac:dyDescent="0.2">
      <c r="A15" s="13" t="s">
        <v>39</v>
      </c>
      <c r="B15" s="13" t="s">
        <v>11</v>
      </c>
      <c r="C15" s="13" t="s">
        <v>3</v>
      </c>
      <c r="D15" s="21">
        <v>9.8059999999999992</v>
      </c>
      <c r="E15" s="21">
        <v>161.62</v>
      </c>
      <c r="F15" s="14">
        <f t="shared" si="1"/>
        <v>127.258526</v>
      </c>
      <c r="H15" s="11" t="s">
        <v>47</v>
      </c>
      <c r="I15" s="11" t="s">
        <v>22</v>
      </c>
      <c r="J15" s="11" t="s">
        <v>23</v>
      </c>
      <c r="K15" s="11">
        <v>0.66</v>
      </c>
      <c r="L15" s="11">
        <v>187.03</v>
      </c>
      <c r="M15" s="12">
        <f t="shared" si="0"/>
        <v>142.29372100000001</v>
      </c>
    </row>
    <row r="16" spans="1:13" x14ac:dyDescent="0.2">
      <c r="A16" s="13" t="s">
        <v>40</v>
      </c>
      <c r="B16" s="13" t="s">
        <v>11</v>
      </c>
      <c r="C16" s="13" t="s">
        <v>3</v>
      </c>
      <c r="D16" s="21">
        <v>10.167299999999999</v>
      </c>
      <c r="E16" s="21">
        <v>153.49</v>
      </c>
      <c r="F16" s="14">
        <f t="shared" si="1"/>
        <v>120.85777700000001</v>
      </c>
      <c r="H16" s="11" t="s">
        <v>48</v>
      </c>
      <c r="I16" s="11" t="s">
        <v>22</v>
      </c>
      <c r="J16" s="11" t="s">
        <v>23</v>
      </c>
      <c r="K16" s="11">
        <v>0.27</v>
      </c>
      <c r="L16" s="11">
        <v>180.37</v>
      </c>
      <c r="M16" s="12">
        <f t="shared" si="0"/>
        <v>137.22745900000001</v>
      </c>
    </row>
    <row r="17" spans="1:13" x14ac:dyDescent="0.2">
      <c r="A17" s="13" t="s">
        <v>41</v>
      </c>
      <c r="B17" s="13" t="s">
        <v>11</v>
      </c>
      <c r="C17" s="13" t="s">
        <v>3</v>
      </c>
      <c r="D17" s="21">
        <v>8.6306999999999992</v>
      </c>
      <c r="E17" s="21">
        <v>162.69999999999999</v>
      </c>
      <c r="F17" s="14">
        <f t="shared" si="1"/>
        <v>128.10880999999998</v>
      </c>
      <c r="H17" s="11" t="s">
        <v>49</v>
      </c>
      <c r="I17" s="11" t="s">
        <v>22</v>
      </c>
      <c r="J17" s="11" t="s">
        <v>23</v>
      </c>
      <c r="K17" s="11">
        <v>1.74</v>
      </c>
      <c r="L17" s="11">
        <v>175.3</v>
      </c>
      <c r="M17" s="12">
        <f t="shared" si="0"/>
        <v>133.37071000000003</v>
      </c>
    </row>
    <row r="18" spans="1:13" x14ac:dyDescent="0.2">
      <c r="A18" s="13" t="s">
        <v>42</v>
      </c>
      <c r="B18" s="13" t="s">
        <v>11</v>
      </c>
      <c r="C18" s="13" t="s">
        <v>3</v>
      </c>
      <c r="D18" s="21">
        <v>9.3186</v>
      </c>
      <c r="E18" s="21">
        <v>160.59</v>
      </c>
      <c r="F18" s="14">
        <f t="shared" si="1"/>
        <v>126.447607</v>
      </c>
      <c r="H18" s="11" t="s">
        <v>50</v>
      </c>
      <c r="I18" s="11" t="s">
        <v>22</v>
      </c>
      <c r="J18" s="11" t="s">
        <v>23</v>
      </c>
      <c r="K18" s="11">
        <v>2.69</v>
      </c>
      <c r="L18" s="11">
        <v>178.25</v>
      </c>
      <c r="M18" s="12">
        <f t="shared" si="0"/>
        <v>135.61477500000001</v>
      </c>
    </row>
    <row r="19" spans="1:13" x14ac:dyDescent="0.2">
      <c r="A19" s="13" t="s">
        <v>35</v>
      </c>
      <c r="B19" s="13" t="s">
        <v>11</v>
      </c>
      <c r="C19" s="13" t="s">
        <v>12</v>
      </c>
      <c r="D19" s="21">
        <v>46.139400000000002</v>
      </c>
      <c r="E19" s="21">
        <v>157.11000000000001</v>
      </c>
      <c r="F19" s="14">
        <f t="shared" si="1"/>
        <v>123.70780300000001</v>
      </c>
      <c r="H19" s="11" t="s">
        <v>43</v>
      </c>
      <c r="I19" s="11" t="s">
        <v>22</v>
      </c>
      <c r="J19" s="11" t="s">
        <v>12</v>
      </c>
      <c r="K19" s="11">
        <v>3.42</v>
      </c>
      <c r="L19" s="11">
        <v>174.39</v>
      </c>
      <c r="M19" s="12">
        <f t="shared" ref="M19:M26" si="2">0.7607*L19 + 0.02</f>
        <v>132.678473</v>
      </c>
    </row>
    <row r="20" spans="1:13" x14ac:dyDescent="0.2">
      <c r="A20" s="13" t="s">
        <v>36</v>
      </c>
      <c r="B20" s="13" t="s">
        <v>11</v>
      </c>
      <c r="C20" s="13" t="s">
        <v>12</v>
      </c>
      <c r="D20" s="21">
        <v>63.232999999999997</v>
      </c>
      <c r="E20" s="21">
        <v>144.97999999999999</v>
      </c>
      <c r="F20" s="14">
        <f t="shared" si="1"/>
        <v>114.157854</v>
      </c>
      <c r="H20" s="11" t="s">
        <v>44</v>
      </c>
      <c r="I20" s="11" t="s">
        <v>22</v>
      </c>
      <c r="J20" s="11" t="s">
        <v>12</v>
      </c>
      <c r="K20" s="11">
        <v>3.66</v>
      </c>
      <c r="L20" s="11">
        <v>177.23</v>
      </c>
      <c r="M20" s="12">
        <f t="shared" si="2"/>
        <v>134.83886100000001</v>
      </c>
    </row>
    <row r="21" spans="1:13" x14ac:dyDescent="0.2">
      <c r="A21" s="13" t="s">
        <v>37</v>
      </c>
      <c r="B21" s="13" t="s">
        <v>11</v>
      </c>
      <c r="C21" s="13" t="s">
        <v>12</v>
      </c>
      <c r="D21" s="21">
        <v>39.177500000000002</v>
      </c>
      <c r="E21" s="21">
        <v>152.11000000000001</v>
      </c>
      <c r="F21" s="14">
        <f t="shared" si="1"/>
        <v>119.77130300000002</v>
      </c>
      <c r="H21" s="11" t="s">
        <v>45</v>
      </c>
      <c r="I21" s="11" t="s">
        <v>22</v>
      </c>
      <c r="J21" s="11" t="s">
        <v>12</v>
      </c>
      <c r="K21" s="11">
        <v>4.07</v>
      </c>
      <c r="L21" s="11">
        <v>175.64</v>
      </c>
      <c r="M21" s="12">
        <f t="shared" si="2"/>
        <v>133.62934800000002</v>
      </c>
    </row>
    <row r="22" spans="1:13" x14ac:dyDescent="0.2">
      <c r="A22" s="13" t="s">
        <v>38</v>
      </c>
      <c r="B22" s="13" t="s">
        <v>11</v>
      </c>
      <c r="C22" s="13" t="s">
        <v>12</v>
      </c>
      <c r="D22" s="21">
        <v>56.777900000000002</v>
      </c>
      <c r="E22" s="21">
        <v>150.33000000000001</v>
      </c>
      <c r="F22" s="14">
        <f t="shared" si="1"/>
        <v>118.36990900000001</v>
      </c>
      <c r="H22" s="11" t="s">
        <v>46</v>
      </c>
      <c r="I22" s="11" t="s">
        <v>22</v>
      </c>
      <c r="J22" s="11" t="s">
        <v>12</v>
      </c>
      <c r="K22" s="11">
        <v>5.43</v>
      </c>
      <c r="L22" s="11">
        <v>185.34</v>
      </c>
      <c r="M22" s="12">
        <f t="shared" si="2"/>
        <v>141.00813800000003</v>
      </c>
    </row>
    <row r="23" spans="1:13" x14ac:dyDescent="0.2">
      <c r="A23" s="13" t="s">
        <v>39</v>
      </c>
      <c r="B23" s="13" t="s">
        <v>11</v>
      </c>
      <c r="C23" s="13" t="s">
        <v>12</v>
      </c>
      <c r="D23" s="21">
        <v>50.0764</v>
      </c>
      <c r="E23" s="21">
        <v>152.74</v>
      </c>
      <c r="F23" s="14">
        <f t="shared" si="1"/>
        <v>120.26730200000002</v>
      </c>
      <c r="H23" s="11" t="s">
        <v>47</v>
      </c>
      <c r="I23" s="11" t="s">
        <v>22</v>
      </c>
      <c r="J23" s="11" t="s">
        <v>12</v>
      </c>
      <c r="K23" s="11">
        <v>3.05</v>
      </c>
      <c r="L23" s="11">
        <v>179.7</v>
      </c>
      <c r="M23" s="12">
        <f t="shared" si="2"/>
        <v>136.71779000000001</v>
      </c>
    </row>
    <row r="24" spans="1:13" x14ac:dyDescent="0.2">
      <c r="A24" s="13" t="s">
        <v>40</v>
      </c>
      <c r="B24" s="13" t="s">
        <v>11</v>
      </c>
      <c r="C24" s="13" t="s">
        <v>12</v>
      </c>
      <c r="D24" s="21">
        <v>59.204900000000002</v>
      </c>
      <c r="E24" s="21">
        <v>144.41</v>
      </c>
      <c r="F24" s="14">
        <f t="shared" si="1"/>
        <v>113.709093</v>
      </c>
      <c r="H24" s="11" t="s">
        <v>48</v>
      </c>
      <c r="I24" s="11" t="s">
        <v>22</v>
      </c>
      <c r="J24" s="11" t="s">
        <v>12</v>
      </c>
      <c r="K24" s="11">
        <v>0.77</v>
      </c>
      <c r="L24" s="11">
        <v>176.7</v>
      </c>
      <c r="M24" s="12">
        <f t="shared" si="2"/>
        <v>134.43569000000002</v>
      </c>
    </row>
    <row r="25" spans="1:13" x14ac:dyDescent="0.2">
      <c r="A25" s="13" t="s">
        <v>41</v>
      </c>
      <c r="B25" s="13" t="s">
        <v>11</v>
      </c>
      <c r="C25" s="13" t="s">
        <v>12</v>
      </c>
      <c r="D25" s="21">
        <v>59.6462</v>
      </c>
      <c r="E25" s="21">
        <v>154.03</v>
      </c>
      <c r="F25" s="14">
        <f t="shared" si="1"/>
        <v>121.28291900000001</v>
      </c>
      <c r="H25" s="11" t="s">
        <v>49</v>
      </c>
      <c r="I25" s="11" t="s">
        <v>22</v>
      </c>
      <c r="J25" s="11" t="s">
        <v>12</v>
      </c>
      <c r="K25" s="11">
        <v>3.22</v>
      </c>
      <c r="L25" s="11">
        <v>167.82</v>
      </c>
      <c r="M25" s="12">
        <f t="shared" si="2"/>
        <v>127.680674</v>
      </c>
    </row>
    <row r="26" spans="1:13" x14ac:dyDescent="0.2">
      <c r="A26" s="13" t="s">
        <v>42</v>
      </c>
      <c r="B26" s="13" t="s">
        <v>11</v>
      </c>
      <c r="C26" s="13" t="s">
        <v>12</v>
      </c>
      <c r="D26" s="21">
        <v>61.4724</v>
      </c>
      <c r="E26" s="21">
        <v>151.72</v>
      </c>
      <c r="F26" s="14">
        <f t="shared" si="1"/>
        <v>119.46425600000001</v>
      </c>
      <c r="H26" s="11" t="s">
        <v>50</v>
      </c>
      <c r="I26" s="11" t="s">
        <v>22</v>
      </c>
      <c r="J26" s="11" t="s">
        <v>12</v>
      </c>
      <c r="K26" s="11">
        <v>4.13</v>
      </c>
      <c r="L26" s="11">
        <v>168.32</v>
      </c>
      <c r="M26" s="12">
        <f t="shared" si="2"/>
        <v>128.061024</v>
      </c>
    </row>
    <row r="27" spans="1:13" x14ac:dyDescent="0.2">
      <c r="A27" s="13" t="s">
        <v>35</v>
      </c>
      <c r="B27" s="13" t="s">
        <v>11</v>
      </c>
      <c r="C27" s="13" t="s">
        <v>0</v>
      </c>
      <c r="D27" s="21">
        <v>3.8736000000000002</v>
      </c>
      <c r="E27" s="21">
        <v>150.74</v>
      </c>
      <c r="F27" s="14">
        <f t="shared" si="1"/>
        <v>118.69270200000001</v>
      </c>
      <c r="H27" s="11" t="s">
        <v>43</v>
      </c>
      <c r="I27" s="11" t="s">
        <v>22</v>
      </c>
      <c r="J27" s="11" t="s">
        <v>0</v>
      </c>
      <c r="K27" s="11">
        <v>0.77</v>
      </c>
      <c r="L27" s="11">
        <v>167.76</v>
      </c>
      <c r="M27" s="12">
        <f t="shared" ref="M27:M34" si="3">0.7607*L27 + 0.02</f>
        <v>127.635032</v>
      </c>
    </row>
    <row r="28" spans="1:13" x14ac:dyDescent="0.2">
      <c r="A28" s="13" t="s">
        <v>36</v>
      </c>
      <c r="B28" s="13" t="s">
        <v>11</v>
      </c>
      <c r="C28" s="13" t="s">
        <v>0</v>
      </c>
      <c r="D28" s="21">
        <v>4.7324999999999999</v>
      </c>
      <c r="E28" s="21">
        <v>138.81</v>
      </c>
      <c r="F28" s="14">
        <f t="shared" si="1"/>
        <v>109.300213</v>
      </c>
      <c r="H28" s="11" t="s">
        <v>44</v>
      </c>
      <c r="I28" s="11" t="s">
        <v>22</v>
      </c>
      <c r="J28" s="11" t="s">
        <v>0</v>
      </c>
      <c r="K28" s="11">
        <v>1.18</v>
      </c>
      <c r="L28" s="11">
        <v>167.75</v>
      </c>
      <c r="M28" s="12">
        <f t="shared" si="3"/>
        <v>127.627425</v>
      </c>
    </row>
    <row r="29" spans="1:13" x14ac:dyDescent="0.2">
      <c r="A29" s="13" t="s">
        <v>37</v>
      </c>
      <c r="B29" s="13" t="s">
        <v>11</v>
      </c>
      <c r="C29" s="13" t="s">
        <v>0</v>
      </c>
      <c r="D29" s="21">
        <v>4.0575999999999999</v>
      </c>
      <c r="E29" s="21">
        <v>147.5</v>
      </c>
      <c r="F29" s="14">
        <f t="shared" si="1"/>
        <v>116.14185000000001</v>
      </c>
      <c r="H29" s="11" t="s">
        <v>45</v>
      </c>
      <c r="I29" s="11" t="s">
        <v>22</v>
      </c>
      <c r="J29" s="11" t="s">
        <v>0</v>
      </c>
      <c r="K29" s="11">
        <v>1.1299999999999999</v>
      </c>
      <c r="L29" s="11">
        <v>171.28</v>
      </c>
      <c r="M29" s="12">
        <f t="shared" si="3"/>
        <v>130.31269600000002</v>
      </c>
    </row>
    <row r="30" spans="1:13" x14ac:dyDescent="0.2">
      <c r="A30" s="13" t="s">
        <v>38</v>
      </c>
      <c r="B30" s="13" t="s">
        <v>11</v>
      </c>
      <c r="C30" s="13" t="s">
        <v>0</v>
      </c>
      <c r="D30" s="21">
        <v>4.3044000000000002</v>
      </c>
      <c r="E30" s="21">
        <v>145.54</v>
      </c>
      <c r="F30" s="14">
        <f t="shared" si="1"/>
        <v>114.598742</v>
      </c>
      <c r="H30" s="11" t="s">
        <v>46</v>
      </c>
      <c r="I30" s="11" t="s">
        <v>22</v>
      </c>
      <c r="J30" s="11" t="s">
        <v>0</v>
      </c>
      <c r="K30" s="11">
        <v>1.29</v>
      </c>
      <c r="L30" s="11">
        <v>183.88</v>
      </c>
      <c r="M30" s="12">
        <f t="shared" si="3"/>
        <v>139.89751600000002</v>
      </c>
    </row>
    <row r="31" spans="1:13" x14ac:dyDescent="0.2">
      <c r="A31" s="13" t="s">
        <v>39</v>
      </c>
      <c r="B31" s="13" t="s">
        <v>11</v>
      </c>
      <c r="C31" s="13" t="s">
        <v>0</v>
      </c>
      <c r="D31" s="21">
        <v>3.3245</v>
      </c>
      <c r="E31" s="21">
        <v>148.08000000000001</v>
      </c>
      <c r="F31" s="14">
        <f t="shared" si="1"/>
        <v>116.59848400000001</v>
      </c>
      <c r="H31" s="11" t="s">
        <v>47</v>
      </c>
      <c r="I31" s="11" t="s">
        <v>22</v>
      </c>
      <c r="J31" s="11" t="s">
        <v>0</v>
      </c>
      <c r="K31" s="11">
        <v>0.31</v>
      </c>
      <c r="L31" s="11">
        <v>177.78</v>
      </c>
      <c r="M31" s="12">
        <f t="shared" si="3"/>
        <v>135.25724600000001</v>
      </c>
    </row>
    <row r="32" spans="1:13" x14ac:dyDescent="0.2">
      <c r="A32" s="13" t="s">
        <v>40</v>
      </c>
      <c r="B32" s="13" t="s">
        <v>11</v>
      </c>
      <c r="C32" s="13" t="s">
        <v>0</v>
      </c>
      <c r="D32" s="21">
        <v>2.2075999999999998</v>
      </c>
      <c r="E32" s="21">
        <v>139.35</v>
      </c>
      <c r="F32" s="14">
        <f t="shared" si="1"/>
        <v>109.72535499999999</v>
      </c>
      <c r="H32" s="11" t="s">
        <v>48</v>
      </c>
      <c r="I32" s="11" t="s">
        <v>22</v>
      </c>
      <c r="J32" s="11" t="s">
        <v>0</v>
      </c>
      <c r="K32" s="11">
        <v>-0.13</v>
      </c>
      <c r="L32" s="11">
        <v>173.23</v>
      </c>
      <c r="M32" s="12">
        <f t="shared" si="3"/>
        <v>131.79606100000001</v>
      </c>
    </row>
    <row r="33" spans="1:13" x14ac:dyDescent="0.2">
      <c r="A33" s="13" t="s">
        <v>41</v>
      </c>
      <c r="B33" s="13" t="s">
        <v>11</v>
      </c>
      <c r="C33" s="13" t="s">
        <v>0</v>
      </c>
      <c r="D33" s="21">
        <v>3.8081999999999998</v>
      </c>
      <c r="E33" s="21">
        <v>149.41</v>
      </c>
      <c r="F33" s="14">
        <f t="shared" si="1"/>
        <v>117.64559300000001</v>
      </c>
      <c r="H33" s="11" t="s">
        <v>49</v>
      </c>
      <c r="I33" s="11" t="s">
        <v>22</v>
      </c>
      <c r="J33" s="11" t="s">
        <v>0</v>
      </c>
      <c r="K33" s="11">
        <v>-0.04</v>
      </c>
      <c r="L33" s="11">
        <v>163.84</v>
      </c>
      <c r="M33" s="12">
        <f t="shared" si="3"/>
        <v>124.65308800000001</v>
      </c>
    </row>
    <row r="34" spans="1:13" x14ac:dyDescent="0.2">
      <c r="A34" s="28" t="s">
        <v>42</v>
      </c>
      <c r="B34" s="28" t="s">
        <v>11</v>
      </c>
      <c r="C34" s="28" t="s">
        <v>0</v>
      </c>
      <c r="D34" s="29">
        <v>3.9478</v>
      </c>
      <c r="E34" s="29">
        <v>146.54</v>
      </c>
      <c r="F34" s="30">
        <f t="shared" si="1"/>
        <v>115.386042</v>
      </c>
      <c r="H34" s="31" t="s">
        <v>50</v>
      </c>
      <c r="I34" s="31" t="s">
        <v>22</v>
      </c>
      <c r="J34" s="31" t="s">
        <v>0</v>
      </c>
      <c r="K34" s="31">
        <v>1.51</v>
      </c>
      <c r="L34" s="31">
        <v>164.7</v>
      </c>
      <c r="M34" s="32">
        <f t="shared" si="3"/>
        <v>125.30728999999999</v>
      </c>
    </row>
    <row r="35" spans="1:13" ht="34" customHeight="1" x14ac:dyDescent="0.2">
      <c r="A35" s="23" t="s">
        <v>60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sortState xmlns:xlrd2="http://schemas.microsoft.com/office/spreadsheetml/2017/richdata2" ref="A3:E10">
    <sortCondition ref="B3:B10"/>
  </sortState>
  <mergeCells count="3">
    <mergeCell ref="H1:M1"/>
    <mergeCell ref="A1:F1"/>
    <mergeCell ref="A35: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F19D-E5A8-C448-8E35-ABB5F2458D7E}">
  <dimension ref="A1:H63"/>
  <sheetViews>
    <sheetView workbookViewId="0">
      <selection activeCell="H10" sqref="H10"/>
    </sheetView>
  </sheetViews>
  <sheetFormatPr baseColWidth="10" defaultRowHeight="16" x14ac:dyDescent="0.2"/>
  <cols>
    <col min="1" max="1" width="17.1640625" customWidth="1"/>
    <col min="2" max="2" width="17.5" bestFit="1" customWidth="1"/>
    <col min="4" max="4" width="19.1640625" style="2" customWidth="1"/>
    <col min="5" max="5" width="21.6640625" style="2" customWidth="1"/>
    <col min="7" max="7" width="17.6640625" customWidth="1"/>
    <col min="8" max="8" width="21.33203125" customWidth="1"/>
  </cols>
  <sheetData>
    <row r="1" spans="1:8" ht="16" customHeight="1" x14ac:dyDescent="0.2">
      <c r="A1" s="26" t="s">
        <v>32</v>
      </c>
      <c r="B1" s="26"/>
      <c r="C1" s="26"/>
      <c r="D1" s="26"/>
      <c r="E1" s="26"/>
      <c r="G1" s="27" t="s">
        <v>65</v>
      </c>
      <c r="H1" s="27"/>
    </row>
    <row r="2" spans="1:8" x14ac:dyDescent="0.2">
      <c r="A2" s="26"/>
      <c r="B2" s="26"/>
      <c r="C2" s="26"/>
      <c r="D2" s="26"/>
      <c r="E2" s="26"/>
      <c r="G2" s="27"/>
      <c r="H2" s="27"/>
    </row>
    <row r="3" spans="1:8" x14ac:dyDescent="0.2">
      <c r="A3" s="10" t="s">
        <v>62</v>
      </c>
      <c r="B3" s="10" t="s">
        <v>63</v>
      </c>
      <c r="D3" s="10" t="s">
        <v>61</v>
      </c>
      <c r="E3" s="10" t="s">
        <v>64</v>
      </c>
      <c r="G3" s="27"/>
      <c r="H3" s="27"/>
    </row>
    <row r="4" spans="1:8" x14ac:dyDescent="0.2">
      <c r="A4" s="21">
        <v>119.230769230769</v>
      </c>
      <c r="B4" s="21">
        <v>94.438502673796705</v>
      </c>
      <c r="D4" s="10">
        <v>162.42677824267699</v>
      </c>
      <c r="E4" s="10">
        <v>99.388753056234705</v>
      </c>
      <c r="G4" s="27"/>
      <c r="H4" s="27"/>
    </row>
    <row r="5" spans="1:8" x14ac:dyDescent="0.2">
      <c r="A5" s="21">
        <v>117.58241758241699</v>
      </c>
      <c r="B5" s="21">
        <v>94.331550802139006</v>
      </c>
      <c r="D5" s="10">
        <v>156.90376569037599</v>
      </c>
      <c r="E5" s="10">
        <v>99.266503667481601</v>
      </c>
      <c r="G5" s="5" t="s">
        <v>8</v>
      </c>
      <c r="H5" s="6" t="s">
        <v>9</v>
      </c>
    </row>
    <row r="6" spans="1:8" x14ac:dyDescent="0.2">
      <c r="A6" s="21">
        <v>115.934065934065</v>
      </c>
      <c r="B6" s="21">
        <v>94.224598930481207</v>
      </c>
      <c r="D6" s="10">
        <v>151.38075313807499</v>
      </c>
      <c r="E6" s="10">
        <v>99.388753056234705</v>
      </c>
      <c r="G6" s="8">
        <f>SLOPE(B4:B10,A4:A10)</f>
        <v>1.6820659219914384E-2</v>
      </c>
      <c r="H6" s="9">
        <f>SLOPE(E7:E11,D7:D11)</f>
        <v>2.1223916669160316E-2</v>
      </c>
    </row>
    <row r="7" spans="1:8" x14ac:dyDescent="0.2">
      <c r="A7" s="21">
        <v>114.505494505494</v>
      </c>
      <c r="B7" s="21">
        <v>94.224598930481207</v>
      </c>
      <c r="D7" s="12">
        <v>147.11297071129701</v>
      </c>
      <c r="E7" s="12">
        <v>99.266503667481601</v>
      </c>
    </row>
    <row r="8" spans="1:8" x14ac:dyDescent="0.2">
      <c r="A8" s="21">
        <v>112.967032967032</v>
      </c>
      <c r="B8" s="21">
        <v>94.331550802139006</v>
      </c>
      <c r="D8" s="12">
        <v>142.59414225941401</v>
      </c>
      <c r="E8" s="12">
        <v>99.144254278728596</v>
      </c>
    </row>
    <row r="9" spans="1:8" x14ac:dyDescent="0.2">
      <c r="A9" s="21">
        <v>111.318681318681</v>
      </c>
      <c r="B9" s="21">
        <v>94.224598930481207</v>
      </c>
      <c r="D9" s="12">
        <v>136.317991631799</v>
      </c>
      <c r="E9" s="12">
        <v>99.022004889975506</v>
      </c>
    </row>
    <row r="10" spans="1:8" x14ac:dyDescent="0.2">
      <c r="A10" s="21">
        <v>109.450549450549</v>
      </c>
      <c r="B10" s="21">
        <v>94.224598930481207</v>
      </c>
      <c r="D10" s="12">
        <v>131.548117154811</v>
      </c>
      <c r="E10" s="12">
        <v>99.022004889975506</v>
      </c>
    </row>
    <row r="11" spans="1:8" x14ac:dyDescent="0.2">
      <c r="A11" s="10">
        <v>107.362637362637</v>
      </c>
      <c r="B11" s="10">
        <v>94.117647058823493</v>
      </c>
      <c r="D11" s="12">
        <v>126.90376569037601</v>
      </c>
      <c r="E11" s="12">
        <v>98.777506112469396</v>
      </c>
    </row>
    <row r="12" spans="1:8" x14ac:dyDescent="0.2">
      <c r="A12" s="10">
        <v>104.945054945054</v>
      </c>
      <c r="B12" s="10">
        <v>94.010695187165695</v>
      </c>
      <c r="D12" s="10">
        <v>122.008368200836</v>
      </c>
      <c r="E12" s="10">
        <v>98.655256723716306</v>
      </c>
    </row>
    <row r="13" spans="1:8" x14ac:dyDescent="0.2">
      <c r="A13" s="10">
        <v>102.74725274725201</v>
      </c>
      <c r="B13" s="10">
        <v>93.796791443850196</v>
      </c>
      <c r="D13" s="10">
        <v>116.108786610878</v>
      </c>
      <c r="E13" s="10">
        <v>98.533007334963301</v>
      </c>
    </row>
    <row r="14" spans="1:8" x14ac:dyDescent="0.2">
      <c r="A14" s="10">
        <v>100.43956043956</v>
      </c>
      <c r="B14" s="10">
        <v>93.582887700534698</v>
      </c>
      <c r="D14" s="10">
        <v>111.589958158995</v>
      </c>
      <c r="E14" s="10">
        <v>98.533007334963301</v>
      </c>
    </row>
    <row r="15" spans="1:8" x14ac:dyDescent="0.2">
      <c r="A15" s="10">
        <v>98.021978021978001</v>
      </c>
      <c r="B15" s="10">
        <v>93.3689839572192</v>
      </c>
      <c r="D15" s="10">
        <v>104.435146443514</v>
      </c>
      <c r="E15" s="10">
        <v>98.044009779951097</v>
      </c>
    </row>
    <row r="16" spans="1:8" x14ac:dyDescent="0.2">
      <c r="A16" s="10">
        <v>95.054945054944994</v>
      </c>
      <c r="B16" s="10">
        <v>92.941176470588204</v>
      </c>
      <c r="D16" s="10">
        <v>97.154811715481102</v>
      </c>
      <c r="E16" s="10">
        <v>97.677261613691897</v>
      </c>
    </row>
    <row r="17" spans="1:5" x14ac:dyDescent="0.2">
      <c r="A17" s="10">
        <v>92.307692307692307</v>
      </c>
      <c r="B17" s="10">
        <v>92.620320855614906</v>
      </c>
      <c r="D17" s="10">
        <v>91.004184100418399</v>
      </c>
      <c r="E17" s="10">
        <v>97.066014669926602</v>
      </c>
    </row>
    <row r="18" spans="1:5" x14ac:dyDescent="0.2">
      <c r="A18" s="10">
        <v>89.3406593406593</v>
      </c>
      <c r="B18" s="10">
        <v>91.871657754010698</v>
      </c>
      <c r="D18" s="10">
        <v>85.857740585773996</v>
      </c>
      <c r="E18" s="10">
        <v>96.699266503667403</v>
      </c>
    </row>
    <row r="19" spans="1:5" x14ac:dyDescent="0.2">
      <c r="A19" s="10">
        <v>85.934065934065899</v>
      </c>
      <c r="B19" s="10">
        <v>91.229946524064104</v>
      </c>
      <c r="D19" s="10">
        <v>81.966527196652706</v>
      </c>
      <c r="E19" s="10">
        <v>95.965770171149103</v>
      </c>
    </row>
    <row r="20" spans="1:5" x14ac:dyDescent="0.2">
      <c r="A20" s="10">
        <v>83.296703296703299</v>
      </c>
      <c r="B20" s="10">
        <v>90.374331550802097</v>
      </c>
      <c r="D20" s="10">
        <v>77.447698744769795</v>
      </c>
      <c r="E20" s="10">
        <v>95.476772616136898</v>
      </c>
    </row>
    <row r="21" spans="1:5" x14ac:dyDescent="0.2">
      <c r="A21" s="10">
        <v>80.989010989010893</v>
      </c>
      <c r="B21" s="10">
        <v>89.625668449197804</v>
      </c>
      <c r="D21" s="10">
        <v>72.301255230125506</v>
      </c>
      <c r="E21" s="10">
        <v>94.254278728606295</v>
      </c>
    </row>
    <row r="22" spans="1:5" x14ac:dyDescent="0.2">
      <c r="A22" s="10">
        <v>78.351648351648294</v>
      </c>
      <c r="B22" s="10">
        <v>88.556149732620298</v>
      </c>
      <c r="D22" s="10">
        <v>68.284518828451795</v>
      </c>
      <c r="E22" s="10">
        <v>93.2762836185819</v>
      </c>
    </row>
    <row r="23" spans="1:5" x14ac:dyDescent="0.2">
      <c r="A23" s="10">
        <v>75.494505494505404</v>
      </c>
      <c r="B23" s="10">
        <v>87.058823529411697</v>
      </c>
      <c r="D23" s="10">
        <v>64.016736401673597</v>
      </c>
      <c r="E23" s="10">
        <v>92.053789731051296</v>
      </c>
    </row>
    <row r="24" spans="1:5" x14ac:dyDescent="0.2">
      <c r="A24" s="10">
        <v>73.186813186813097</v>
      </c>
      <c r="B24" s="10">
        <v>85.882352941176407</v>
      </c>
      <c r="D24" s="10">
        <v>60.2510460251046</v>
      </c>
      <c r="E24" s="10">
        <v>90.586797066014597</v>
      </c>
    </row>
    <row r="25" spans="1:5" x14ac:dyDescent="0.2">
      <c r="A25" s="10">
        <v>70.549450549450498</v>
      </c>
      <c r="B25" s="10">
        <v>84.385026737967905</v>
      </c>
      <c r="D25" s="10">
        <v>56.610878661087803</v>
      </c>
      <c r="E25" s="10">
        <v>88.997555012224893</v>
      </c>
    </row>
    <row r="26" spans="1:5" x14ac:dyDescent="0.2">
      <c r="A26" s="10">
        <v>68.351648351648294</v>
      </c>
      <c r="B26" s="10">
        <v>82.994652406417103</v>
      </c>
      <c r="D26" s="10">
        <v>53.096234309623398</v>
      </c>
      <c r="E26" s="10">
        <v>87.163814180929094</v>
      </c>
    </row>
    <row r="27" spans="1:5" x14ac:dyDescent="0.2">
      <c r="A27" s="10">
        <v>66.043956043956001</v>
      </c>
      <c r="B27" s="10">
        <v>81.604278074866301</v>
      </c>
      <c r="D27" s="10">
        <v>49.9581589958159</v>
      </c>
      <c r="E27" s="10">
        <v>84.718826405867901</v>
      </c>
    </row>
    <row r="28" spans="1:5" x14ac:dyDescent="0.2">
      <c r="A28" s="10">
        <v>63.626373626373599</v>
      </c>
      <c r="B28" s="10">
        <v>79.893048128342201</v>
      </c>
      <c r="D28" s="10">
        <v>47.196652719665202</v>
      </c>
      <c r="E28" s="10">
        <v>82.396088019559897</v>
      </c>
    </row>
    <row r="29" spans="1:5" x14ac:dyDescent="0.2">
      <c r="A29" s="10">
        <v>61.208791208791197</v>
      </c>
      <c r="B29" s="10">
        <v>77.967914438502604</v>
      </c>
      <c r="D29" s="10">
        <v>44.560669456066897</v>
      </c>
      <c r="E29" s="10">
        <v>80.073349633251794</v>
      </c>
    </row>
    <row r="30" spans="1:5" x14ac:dyDescent="0.2">
      <c r="A30" s="10">
        <v>59.120879120879103</v>
      </c>
      <c r="B30" s="10">
        <v>76.149732620320805</v>
      </c>
      <c r="D30" s="10">
        <v>41.799163179916299</v>
      </c>
      <c r="E30" s="10">
        <v>77.139364303178397</v>
      </c>
    </row>
    <row r="31" spans="1:5" x14ac:dyDescent="0.2">
      <c r="A31" s="10">
        <v>57.032967032967001</v>
      </c>
      <c r="B31" s="10">
        <v>74.545454545454504</v>
      </c>
      <c r="D31" s="10">
        <v>39.037656903765601</v>
      </c>
      <c r="E31" s="10">
        <v>73.838630806845899</v>
      </c>
    </row>
    <row r="32" spans="1:5" x14ac:dyDescent="0.2">
      <c r="A32" s="10">
        <v>55.164835164835097</v>
      </c>
      <c r="B32" s="10">
        <v>72.513368983957207</v>
      </c>
      <c r="D32" s="10">
        <v>36.778242677824203</v>
      </c>
      <c r="E32" s="10">
        <v>70.171149144254201</v>
      </c>
    </row>
    <row r="33" spans="1:5" x14ac:dyDescent="0.2">
      <c r="A33" s="10">
        <v>52.857142857142797</v>
      </c>
      <c r="B33" s="10">
        <v>70.160427807486599</v>
      </c>
      <c r="D33" s="10">
        <v>34.769874476987397</v>
      </c>
      <c r="E33" s="10">
        <v>66.625916870415594</v>
      </c>
    </row>
    <row r="34" spans="1:5" x14ac:dyDescent="0.2">
      <c r="A34" s="10">
        <v>50.549450549450498</v>
      </c>
      <c r="B34" s="10">
        <v>67.593582887700506</v>
      </c>
      <c r="D34" s="10">
        <v>33.012552301255198</v>
      </c>
      <c r="E34" s="10">
        <v>63.202933985329999</v>
      </c>
    </row>
    <row r="35" spans="1:5" x14ac:dyDescent="0.2">
      <c r="A35" s="10">
        <v>49.120879120879103</v>
      </c>
      <c r="B35" s="10">
        <v>65.454545454545396</v>
      </c>
      <c r="D35" s="10">
        <v>31.129707112970699</v>
      </c>
      <c r="E35" s="10">
        <v>59.779951100244404</v>
      </c>
    </row>
    <row r="36" spans="1:5" x14ac:dyDescent="0.2">
      <c r="A36" s="10">
        <v>47.472527472527403</v>
      </c>
      <c r="B36" s="10">
        <v>63.208556149732601</v>
      </c>
      <c r="D36" s="10">
        <v>29.372384937238401</v>
      </c>
      <c r="E36" s="10">
        <v>55.623471882640501</v>
      </c>
    </row>
    <row r="37" spans="1:5" x14ac:dyDescent="0.2">
      <c r="A37" s="10">
        <v>45.934065934065899</v>
      </c>
      <c r="B37" s="10">
        <v>60.962566844919699</v>
      </c>
      <c r="D37" s="10">
        <v>27.740585774058498</v>
      </c>
      <c r="E37" s="10">
        <v>52.078239608801901</v>
      </c>
    </row>
    <row r="38" spans="1:5" x14ac:dyDescent="0.2">
      <c r="A38" s="10">
        <v>44.835164835164797</v>
      </c>
      <c r="B38" s="10">
        <v>59.144385026737901</v>
      </c>
      <c r="D38" s="10">
        <v>25.9832635983263</v>
      </c>
      <c r="E38" s="10">
        <v>47.5550122249388</v>
      </c>
    </row>
    <row r="39" spans="1:5" x14ac:dyDescent="0.2">
      <c r="A39" s="10">
        <v>43.626373626373599</v>
      </c>
      <c r="B39" s="10">
        <v>57.326203208556102</v>
      </c>
      <c r="D39" s="10">
        <v>24.351464435146401</v>
      </c>
      <c r="E39" s="10">
        <v>43.2762836185819</v>
      </c>
    </row>
    <row r="40" spans="1:5" x14ac:dyDescent="0.2">
      <c r="A40" s="10">
        <v>42.417582417582402</v>
      </c>
      <c r="B40" s="10">
        <v>55.294117647058798</v>
      </c>
      <c r="D40" s="10">
        <v>22.970711297071102</v>
      </c>
      <c r="E40" s="10">
        <v>39.486552567237098</v>
      </c>
    </row>
    <row r="41" spans="1:5" x14ac:dyDescent="0.2">
      <c r="A41" s="10">
        <v>41.208791208791197</v>
      </c>
      <c r="B41" s="10">
        <v>53.3689839572192</v>
      </c>
      <c r="D41" s="10">
        <v>21.715481171548099</v>
      </c>
      <c r="E41" s="10">
        <v>36.063569682151503</v>
      </c>
    </row>
    <row r="42" spans="1:5" x14ac:dyDescent="0.2">
      <c r="A42" s="10">
        <v>40.219780219780198</v>
      </c>
      <c r="B42" s="10">
        <v>51.550802139037401</v>
      </c>
      <c r="D42" s="10">
        <v>19.832635983263501</v>
      </c>
      <c r="E42" s="10">
        <v>31.4180929095354</v>
      </c>
    </row>
    <row r="43" spans="1:5" x14ac:dyDescent="0.2">
      <c r="A43" s="10">
        <v>39.230769230769198</v>
      </c>
      <c r="B43" s="10">
        <v>49.625668449197804</v>
      </c>
      <c r="D43" s="10">
        <v>18.075313807531298</v>
      </c>
      <c r="E43" s="10">
        <v>27.1393643031784</v>
      </c>
    </row>
    <row r="44" spans="1:5" x14ac:dyDescent="0.2">
      <c r="A44" s="10">
        <v>38.021978021978001</v>
      </c>
      <c r="B44" s="10">
        <v>47.593582887700499</v>
      </c>
      <c r="D44" s="10">
        <v>16.443514644351399</v>
      </c>
      <c r="E44" s="10">
        <v>23.105134474327599</v>
      </c>
    </row>
    <row r="45" spans="1:5" x14ac:dyDescent="0.2">
      <c r="A45" s="10">
        <v>36.923076923076898</v>
      </c>
      <c r="B45" s="10">
        <v>45.347593582887697</v>
      </c>
      <c r="D45" s="10">
        <v>14.8117154811715</v>
      </c>
      <c r="E45" s="10">
        <v>19.070904645476698</v>
      </c>
    </row>
    <row r="46" spans="1:5" x14ac:dyDescent="0.2">
      <c r="A46" s="10">
        <v>35.604395604395599</v>
      </c>
      <c r="B46" s="10">
        <v>43.101604278074802</v>
      </c>
      <c r="D46" s="10">
        <v>13.0543933054393</v>
      </c>
      <c r="E46" s="10">
        <v>15.1589242053789</v>
      </c>
    </row>
    <row r="47" spans="1:5" x14ac:dyDescent="0.2">
      <c r="A47" s="10">
        <v>34.175824175824097</v>
      </c>
      <c r="B47" s="10">
        <v>40.641711229946502</v>
      </c>
      <c r="D47" s="10">
        <v>11.297071129707099</v>
      </c>
      <c r="E47" s="10">
        <v>11.491442542787199</v>
      </c>
    </row>
    <row r="48" spans="1:5" x14ac:dyDescent="0.2">
      <c r="A48" s="10">
        <v>32.857142857142797</v>
      </c>
      <c r="B48" s="10">
        <v>38.3957219251336</v>
      </c>
      <c r="D48" s="10">
        <v>9.1631799163179899</v>
      </c>
      <c r="E48" s="10">
        <v>8.1907090464547601</v>
      </c>
    </row>
    <row r="49" spans="1:5" x14ac:dyDescent="0.2">
      <c r="A49" s="10">
        <v>31.208791208791201</v>
      </c>
      <c r="B49" s="10">
        <v>35.935828877005299</v>
      </c>
      <c r="D49" s="10">
        <v>7.5313807531380697</v>
      </c>
      <c r="E49" s="10">
        <v>5.8679706601466899</v>
      </c>
    </row>
    <row r="50" spans="1:5" x14ac:dyDescent="0.2">
      <c r="A50" s="10">
        <v>29.3406593406593</v>
      </c>
      <c r="B50" s="10">
        <v>32.834224598930398</v>
      </c>
      <c r="D50" s="10">
        <v>5.5230125523012497</v>
      </c>
      <c r="E50" s="10">
        <v>4.15647921760391</v>
      </c>
    </row>
    <row r="51" spans="1:5" x14ac:dyDescent="0.2">
      <c r="A51" s="10">
        <v>27.4725274725274</v>
      </c>
      <c r="B51" s="10">
        <v>30.0534759358288</v>
      </c>
      <c r="D51" s="10">
        <v>3.64016736401673</v>
      </c>
      <c r="E51" s="10">
        <v>2.56723716381418</v>
      </c>
    </row>
    <row r="52" spans="1:5" x14ac:dyDescent="0.2">
      <c r="A52" s="10">
        <v>25.4945054945054</v>
      </c>
      <c r="B52" s="10">
        <v>27.165775401069499</v>
      </c>
      <c r="D52" s="10">
        <v>1.7573221757322099</v>
      </c>
      <c r="E52" s="10">
        <v>1.34474327628361</v>
      </c>
    </row>
    <row r="53" spans="1:5" x14ac:dyDescent="0.2">
      <c r="A53" s="10">
        <v>23.626373626373599</v>
      </c>
      <c r="B53" s="10">
        <v>24.064171122994601</v>
      </c>
    </row>
    <row r="54" spans="1:5" x14ac:dyDescent="0.2">
      <c r="A54" s="10">
        <v>21.758241758241699</v>
      </c>
      <c r="B54" s="10">
        <v>21.711229946524</v>
      </c>
    </row>
    <row r="55" spans="1:5" x14ac:dyDescent="0.2">
      <c r="A55" s="10">
        <v>18.7912087912087</v>
      </c>
      <c r="B55" s="10">
        <v>18.074866310160399</v>
      </c>
    </row>
    <row r="56" spans="1:5" x14ac:dyDescent="0.2">
      <c r="A56" s="10">
        <v>16.703296703296701</v>
      </c>
      <c r="B56" s="10">
        <v>15.614973262032001</v>
      </c>
    </row>
    <row r="57" spans="1:5" x14ac:dyDescent="0.2">
      <c r="A57" s="10">
        <v>15.1648351648351</v>
      </c>
      <c r="B57" s="10">
        <v>13.3689839572192</v>
      </c>
    </row>
    <row r="58" spans="1:5" x14ac:dyDescent="0.2">
      <c r="A58" s="10">
        <v>13.5164835164835</v>
      </c>
      <c r="B58" s="10">
        <v>11.657754010695101</v>
      </c>
    </row>
    <row r="59" spans="1:5" x14ac:dyDescent="0.2">
      <c r="A59" s="10">
        <v>11.868131868131799</v>
      </c>
      <c r="B59" s="10">
        <v>9.7326203208556095</v>
      </c>
    </row>
    <row r="60" spans="1:5" x14ac:dyDescent="0.2">
      <c r="A60" s="10">
        <v>9.6703296703296697</v>
      </c>
      <c r="B60" s="10">
        <v>7.4866310160427698</v>
      </c>
    </row>
    <row r="61" spans="1:5" x14ac:dyDescent="0.2">
      <c r="A61" s="10">
        <v>6.7032967032966999</v>
      </c>
      <c r="B61" s="10">
        <v>5.2406417112299497</v>
      </c>
    </row>
    <row r="62" spans="1:5" x14ac:dyDescent="0.2">
      <c r="A62" s="10">
        <v>3.6263736263736299</v>
      </c>
      <c r="B62" s="10">
        <v>2.8877005347593601</v>
      </c>
    </row>
    <row r="63" spans="1:5" x14ac:dyDescent="0.2">
      <c r="A63" s="10">
        <v>0.439560439560438</v>
      </c>
      <c r="B63" s="10">
        <v>1.2834224598930399</v>
      </c>
    </row>
  </sheetData>
  <mergeCells count="2">
    <mergeCell ref="A1:E2"/>
    <mergeCell ref="G1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EF37-CDD4-E642-8095-1B706EF76709}">
  <dimension ref="A1:L3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" sqref="J2"/>
    </sheetView>
  </sheetViews>
  <sheetFormatPr baseColWidth="10" defaultRowHeight="16" x14ac:dyDescent="0.2"/>
  <cols>
    <col min="1" max="3" width="15.83203125" style="1" customWidth="1"/>
    <col min="4" max="4" width="17.6640625" style="1" bestFit="1" customWidth="1"/>
    <col min="5" max="5" width="10.83203125" style="1"/>
    <col min="6" max="6" width="18" style="1" bestFit="1" customWidth="1"/>
    <col min="7" max="7" width="25.5" style="1" bestFit="1" customWidth="1"/>
    <col min="8" max="8" width="23.83203125" style="1" bestFit="1" customWidth="1"/>
    <col min="9" max="9" width="22.83203125" style="1" bestFit="1" customWidth="1"/>
    <col min="10" max="10" width="25.6640625" style="1" bestFit="1" customWidth="1"/>
    <col min="11" max="11" width="25.1640625" style="1" bestFit="1" customWidth="1"/>
    <col min="12" max="12" width="26" style="1" bestFit="1" customWidth="1"/>
    <col min="13" max="16384" width="10.83203125" style="1"/>
  </cols>
  <sheetData>
    <row r="1" spans="1:12" x14ac:dyDescent="0.2">
      <c r="A1" s="1" t="s">
        <v>2</v>
      </c>
      <c r="B1" s="1" t="s">
        <v>1</v>
      </c>
      <c r="C1" s="1" t="s">
        <v>7</v>
      </c>
      <c r="D1" s="1" t="s">
        <v>31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6</v>
      </c>
      <c r="J1" s="1" t="s">
        <v>30</v>
      </c>
      <c r="K1" s="1" t="s">
        <v>33</v>
      </c>
      <c r="L1" s="1" t="s">
        <v>34</v>
      </c>
    </row>
    <row r="2" spans="1:12" x14ac:dyDescent="0.2">
      <c r="A2" s="1" t="s">
        <v>35</v>
      </c>
      <c r="B2" s="1" t="s">
        <v>5</v>
      </c>
      <c r="C2" s="2">
        <v>27.529199999999999</v>
      </c>
      <c r="D2" s="2">
        <f>C2/1000*60</f>
        <v>1.6517520000000001</v>
      </c>
      <c r="E2" s="2">
        <f xml:space="preserve"> 0.7873*D2 + 0.0151</f>
        <v>1.3155243496</v>
      </c>
      <c r="F2" s="3">
        <f>E2*'S3. Fig 2B_data'!$G$6</f>
        <v>2.2127986780121112E-2</v>
      </c>
      <c r="G2" s="1">
        <v>1062</v>
      </c>
      <c r="H2" s="4">
        <f>F2/100*G2</f>
        <v>0.23499921960488623</v>
      </c>
      <c r="I2" s="2">
        <f>H2*1000/2/60</f>
        <v>1.9583268300407186</v>
      </c>
      <c r="J2" s="2">
        <f>C2+I2</f>
        <v>29.487526830040718</v>
      </c>
      <c r="K2" s="4">
        <f>(C2-C10)/C2</f>
        <v>0.77864594684916377</v>
      </c>
      <c r="L2" s="4">
        <f>(J2-J10)/J2</f>
        <v>0.77805238646330588</v>
      </c>
    </row>
    <row r="3" spans="1:12" x14ac:dyDescent="0.2">
      <c r="A3" s="1" t="s">
        <v>36</v>
      </c>
      <c r="B3" s="1" t="s">
        <v>5</v>
      </c>
      <c r="C3" s="2">
        <v>45.4313</v>
      </c>
      <c r="D3" s="2">
        <f t="shared" ref="D3:D33" si="0">C3/1000*60</f>
        <v>2.7258780000000002</v>
      </c>
      <c r="E3" s="2">
        <f t="shared" ref="E3:E33" si="1" xml:space="preserve"> 0.7873*D3 + 0.0151</f>
        <v>2.1611837494000001</v>
      </c>
      <c r="F3" s="3">
        <f>E3*'S3. Fig 2B_data'!$G$6</f>
        <v>3.6352535360274246E-2</v>
      </c>
      <c r="G3" s="1">
        <v>1062</v>
      </c>
      <c r="H3" s="4">
        <f>F3/100*G3</f>
        <v>0.38606392552611252</v>
      </c>
      <c r="I3" s="2">
        <f t="shared" ref="I3:I33" si="2">H3*1000/2/60</f>
        <v>3.217199379384271</v>
      </c>
      <c r="J3" s="2">
        <f t="shared" ref="J3:J33" si="3">C3+I3</f>
        <v>48.648499379384269</v>
      </c>
      <c r="K3" s="4">
        <f t="shared" ref="K3:K9" si="4">(C3-C11)/C3</f>
        <v>0.6691862218338458</v>
      </c>
      <c r="L3" s="4">
        <f t="shared" ref="L3:L9" si="5">(J3-J11)/J3</f>
        <v>0.66887702091752832</v>
      </c>
    </row>
    <row r="4" spans="1:12" x14ac:dyDescent="0.2">
      <c r="A4" s="1" t="s">
        <v>37</v>
      </c>
      <c r="B4" s="1" t="s">
        <v>5</v>
      </c>
      <c r="C4" s="2">
        <v>30.993600000000001</v>
      </c>
      <c r="D4" s="2">
        <f t="shared" si="0"/>
        <v>1.8596159999999999</v>
      </c>
      <c r="E4" s="2">
        <f t="shared" si="1"/>
        <v>1.4791756768</v>
      </c>
      <c r="F4" s="3">
        <f>E4*'S3. Fig 2B_data'!$G$6</f>
        <v>2.4880709985839019E-2</v>
      </c>
      <c r="G4" s="1">
        <v>1062</v>
      </c>
      <c r="H4" s="4">
        <f t="shared" ref="H4:H33" si="6">F4/100*G4</f>
        <v>0.2642331400496104</v>
      </c>
      <c r="I4" s="2">
        <f t="shared" si="2"/>
        <v>2.2019428337467537</v>
      </c>
      <c r="J4" s="2">
        <f t="shared" si="3"/>
        <v>33.195542833746757</v>
      </c>
      <c r="K4" s="4">
        <f t="shared" si="4"/>
        <v>0.73892997263951266</v>
      </c>
      <c r="L4" s="4">
        <f t="shared" si="5"/>
        <v>0.73842960785313216</v>
      </c>
    </row>
    <row r="5" spans="1:12" x14ac:dyDescent="0.2">
      <c r="A5" s="1" t="s">
        <v>38</v>
      </c>
      <c r="B5" s="1" t="s">
        <v>5</v>
      </c>
      <c r="C5" s="2">
        <v>37.033299999999997</v>
      </c>
      <c r="D5" s="2">
        <f t="shared" si="0"/>
        <v>2.2219979999999997</v>
      </c>
      <c r="E5" s="2">
        <f t="shared" si="1"/>
        <v>1.7644790253999996</v>
      </c>
      <c r="F5" s="3">
        <f>E5*'S3. Fig 2B_data'!$G$6</f>
        <v>2.9679700386940049E-2</v>
      </c>
      <c r="G5" s="1">
        <v>1062</v>
      </c>
      <c r="H5" s="4">
        <f t="shared" si="6"/>
        <v>0.31519841810930332</v>
      </c>
      <c r="I5" s="2">
        <f t="shared" si="2"/>
        <v>2.6266534842441942</v>
      </c>
      <c r="J5" s="2">
        <f t="shared" si="3"/>
        <v>39.659953484244191</v>
      </c>
      <c r="K5" s="4">
        <f t="shared" si="4"/>
        <v>0.74943901839695626</v>
      </c>
      <c r="L5" s="4">
        <f t="shared" si="5"/>
        <v>0.74901425476070838</v>
      </c>
    </row>
    <row r="6" spans="1:12" x14ac:dyDescent="0.2">
      <c r="A6" s="1" t="s">
        <v>39</v>
      </c>
      <c r="B6" s="1" t="s">
        <v>5</v>
      </c>
      <c r="C6" s="2">
        <v>30.7882</v>
      </c>
      <c r="D6" s="2">
        <f t="shared" si="0"/>
        <v>1.8472919999999999</v>
      </c>
      <c r="E6" s="2">
        <f t="shared" si="1"/>
        <v>1.4694729915999998</v>
      </c>
      <c r="F6" s="3">
        <f>E6*'S3. Fig 2B_data'!$G$6</f>
        <v>2.4717504424571709E-2</v>
      </c>
      <c r="G6" s="1">
        <v>1062</v>
      </c>
      <c r="H6" s="4">
        <f t="shared" si="6"/>
        <v>0.26249989698895154</v>
      </c>
      <c r="I6" s="2">
        <f t="shared" si="2"/>
        <v>2.1874991415745964</v>
      </c>
      <c r="J6" s="2">
        <f t="shared" si="3"/>
        <v>32.975699141574594</v>
      </c>
      <c r="K6" s="4">
        <f t="shared" si="4"/>
        <v>0.68150135441500315</v>
      </c>
      <c r="L6" s="4">
        <f t="shared" si="5"/>
        <v>0.68103680069572992</v>
      </c>
    </row>
    <row r="7" spans="1:12" x14ac:dyDescent="0.2">
      <c r="A7" s="1" t="s">
        <v>40</v>
      </c>
      <c r="B7" s="1" t="s">
        <v>5</v>
      </c>
      <c r="C7" s="2">
        <v>42.194800000000001</v>
      </c>
      <c r="D7" s="2">
        <f t="shared" si="0"/>
        <v>2.5316879999999999</v>
      </c>
      <c r="E7" s="2">
        <f t="shared" si="1"/>
        <v>2.0082979623999999</v>
      </c>
      <c r="F7" s="3">
        <f>E7*'S3. Fig 2B_data'!$G$6</f>
        <v>3.3780895637578828E-2</v>
      </c>
      <c r="G7" s="1">
        <v>1062</v>
      </c>
      <c r="H7" s="4">
        <f t="shared" si="6"/>
        <v>0.35875311167108714</v>
      </c>
      <c r="I7" s="2">
        <f t="shared" si="2"/>
        <v>2.9896092639257263</v>
      </c>
      <c r="J7" s="2">
        <f t="shared" si="3"/>
        <v>45.18440926392573</v>
      </c>
      <c r="K7" s="4">
        <f t="shared" si="4"/>
        <v>0.75903902850588234</v>
      </c>
      <c r="L7" s="4">
        <f t="shared" si="5"/>
        <v>0.75866142264304426</v>
      </c>
    </row>
    <row r="8" spans="1:12" x14ac:dyDescent="0.2">
      <c r="A8" s="1" t="s">
        <v>41</v>
      </c>
      <c r="B8" s="1" t="s">
        <v>5</v>
      </c>
      <c r="C8" s="2">
        <v>31.145499999999998</v>
      </c>
      <c r="D8" s="2">
        <f t="shared" si="0"/>
        <v>1.86873</v>
      </c>
      <c r="E8" s="2">
        <f t="shared" si="1"/>
        <v>1.486351129</v>
      </c>
      <c r="F8" s="3">
        <f>E8*'S3. Fig 2B_data'!$G$6</f>
        <v>2.5001405822044003E-2</v>
      </c>
      <c r="G8" s="1">
        <v>1062</v>
      </c>
      <c r="H8" s="4">
        <f t="shared" si="6"/>
        <v>0.26551492983010733</v>
      </c>
      <c r="I8" s="2">
        <f t="shared" si="2"/>
        <v>2.2126244152508945</v>
      </c>
      <c r="J8" s="2">
        <f t="shared" si="3"/>
        <v>33.358124415250892</v>
      </c>
      <c r="K8" s="4">
        <f t="shared" si="4"/>
        <v>0.72289094732786441</v>
      </c>
      <c r="L8" s="4">
        <f t="shared" si="5"/>
        <v>0.72240382908742773</v>
      </c>
    </row>
    <row r="9" spans="1:12" x14ac:dyDescent="0.2">
      <c r="A9" s="1" t="s">
        <v>42</v>
      </c>
      <c r="B9" s="1" t="s">
        <v>5</v>
      </c>
      <c r="C9" s="2">
        <v>36.956200000000003</v>
      </c>
      <c r="D9" s="2">
        <f t="shared" si="0"/>
        <v>2.2173720000000001</v>
      </c>
      <c r="E9" s="2">
        <f t="shared" si="1"/>
        <v>1.7608369756</v>
      </c>
      <c r="F9" s="3">
        <f>E9*'S3. Fig 2B_data'!$G$6</f>
        <v>2.9618438708392297E-2</v>
      </c>
      <c r="G9" s="1">
        <v>1062</v>
      </c>
      <c r="H9" s="4">
        <f t="shared" si="6"/>
        <v>0.31454781908312618</v>
      </c>
      <c r="I9" s="2">
        <f t="shared" si="2"/>
        <v>2.6212318256927181</v>
      </c>
      <c r="J9" s="2">
        <f t="shared" si="3"/>
        <v>39.57743182569272</v>
      </c>
      <c r="K9" s="4">
        <f t="shared" si="4"/>
        <v>0.7478474518484044</v>
      </c>
      <c r="L9" s="4">
        <f t="shared" si="5"/>
        <v>0.7474227064925596</v>
      </c>
    </row>
    <row r="10" spans="1:12" x14ac:dyDescent="0.2">
      <c r="A10" s="1" t="s">
        <v>35</v>
      </c>
      <c r="B10" s="1" t="s">
        <v>3</v>
      </c>
      <c r="C10" s="2">
        <v>6.0937000000000001</v>
      </c>
      <c r="D10" s="2">
        <f t="shared" si="0"/>
        <v>0.365622</v>
      </c>
      <c r="E10" s="2">
        <f t="shared" si="1"/>
        <v>0.3029542006</v>
      </c>
      <c r="F10" s="3">
        <f>E10*'S3. Fig 2B_data'!$G$6</f>
        <v>5.0958893675341821E-3</v>
      </c>
      <c r="G10" s="1">
        <v>1062</v>
      </c>
      <c r="H10" s="4">
        <f t="shared" si="6"/>
        <v>5.4118345083213011E-2</v>
      </c>
      <c r="I10" s="2">
        <f t="shared" si="2"/>
        <v>0.45098620902677505</v>
      </c>
      <c r="J10" s="2">
        <f t="shared" si="3"/>
        <v>6.544686209026775</v>
      </c>
      <c r="K10" s="22"/>
      <c r="L10" s="22"/>
    </row>
    <row r="11" spans="1:12" x14ac:dyDescent="0.2">
      <c r="A11" s="1" t="s">
        <v>36</v>
      </c>
      <c r="B11" s="1" t="s">
        <v>3</v>
      </c>
      <c r="C11" s="2">
        <v>15.029299999999999</v>
      </c>
      <c r="D11" s="2">
        <f t="shared" si="0"/>
        <v>0.90175799999999995</v>
      </c>
      <c r="E11" s="2">
        <f t="shared" si="1"/>
        <v>0.72505407339999994</v>
      </c>
      <c r="F11" s="3">
        <f>E11*'S3. Fig 2B_data'!$G$6</f>
        <v>1.2195887484672189E-2</v>
      </c>
      <c r="G11" s="1">
        <v>1062</v>
      </c>
      <c r="H11" s="4">
        <f t="shared" si="6"/>
        <v>0.12952032508721864</v>
      </c>
      <c r="I11" s="2">
        <f t="shared" si="2"/>
        <v>1.0793360423934888</v>
      </c>
      <c r="J11" s="2">
        <f t="shared" si="3"/>
        <v>16.108636042393488</v>
      </c>
      <c r="K11" s="4"/>
      <c r="L11" s="4"/>
    </row>
    <row r="12" spans="1:12" x14ac:dyDescent="0.2">
      <c r="A12" s="1" t="s">
        <v>37</v>
      </c>
      <c r="B12" s="1" t="s">
        <v>3</v>
      </c>
      <c r="C12" s="2">
        <v>8.0914999999999999</v>
      </c>
      <c r="D12" s="2">
        <f t="shared" si="0"/>
        <v>0.48548999999999998</v>
      </c>
      <c r="E12" s="2">
        <f t="shared" si="1"/>
        <v>0.39732627700000001</v>
      </c>
      <c r="F12" s="3">
        <f>E12*'S3. Fig 2B_data'!$G$6</f>
        <v>6.6832899045343062E-3</v>
      </c>
      <c r="G12" s="1">
        <v>1062</v>
      </c>
      <c r="H12" s="4">
        <f t="shared" si="6"/>
        <v>7.0976538786154342E-2</v>
      </c>
      <c r="I12" s="2">
        <f t="shared" si="2"/>
        <v>0.59147115655128613</v>
      </c>
      <c r="J12" s="2">
        <f t="shared" si="3"/>
        <v>8.6829711565512859</v>
      </c>
    </row>
    <row r="13" spans="1:12" x14ac:dyDescent="0.2">
      <c r="A13" s="1" t="s">
        <v>38</v>
      </c>
      <c r="B13" s="1" t="s">
        <v>3</v>
      </c>
      <c r="C13" s="2">
        <v>9.2790999999999997</v>
      </c>
      <c r="D13" s="2">
        <f t="shared" si="0"/>
        <v>0.55674599999999996</v>
      </c>
      <c r="E13" s="2">
        <f t="shared" si="1"/>
        <v>0.45342612579999997</v>
      </c>
      <c r="F13" s="3">
        <f>E13*'S3. Fig 2B_data'!$G$6</f>
        <v>7.6269263434878285E-3</v>
      </c>
      <c r="G13" s="1">
        <v>1062</v>
      </c>
      <c r="H13" s="4">
        <f t="shared" si="6"/>
        <v>8.0997957767840731E-2</v>
      </c>
      <c r="I13" s="2">
        <f t="shared" si="2"/>
        <v>0.67498298139867274</v>
      </c>
      <c r="J13" s="2">
        <f t="shared" si="3"/>
        <v>9.9540829813986722</v>
      </c>
    </row>
    <row r="14" spans="1:12" x14ac:dyDescent="0.2">
      <c r="A14" s="1" t="s">
        <v>39</v>
      </c>
      <c r="B14" s="1" t="s">
        <v>3</v>
      </c>
      <c r="C14" s="2">
        <v>9.8059999999999992</v>
      </c>
      <c r="D14" s="2">
        <f t="shared" si="0"/>
        <v>0.58835999999999988</v>
      </c>
      <c r="E14" s="2">
        <f t="shared" si="1"/>
        <v>0.47831582799999989</v>
      </c>
      <c r="F14" s="3">
        <f>E14*'S3. Fig 2B_data'!$G$6</f>
        <v>8.0455875422791798E-3</v>
      </c>
      <c r="G14" s="1">
        <v>1062</v>
      </c>
      <c r="H14" s="4">
        <f t="shared" si="6"/>
        <v>8.5444139699004884E-2</v>
      </c>
      <c r="I14" s="2">
        <f t="shared" si="2"/>
        <v>0.71203449749170733</v>
      </c>
      <c r="J14" s="2">
        <f t="shared" si="3"/>
        <v>10.518034497491707</v>
      </c>
    </row>
    <row r="15" spans="1:12" x14ac:dyDescent="0.2">
      <c r="A15" s="1" t="s">
        <v>40</v>
      </c>
      <c r="B15" s="1" t="s">
        <v>3</v>
      </c>
      <c r="C15" s="2">
        <v>10.167299999999999</v>
      </c>
      <c r="D15" s="2">
        <f t="shared" si="0"/>
        <v>0.61003799999999997</v>
      </c>
      <c r="E15" s="2">
        <f t="shared" si="1"/>
        <v>0.49538291739999996</v>
      </c>
      <c r="F15" s="3">
        <f>E15*'S3. Fig 2B_data'!$G$6</f>
        <v>8.3326672369523954E-3</v>
      </c>
      <c r="G15" s="1">
        <v>1062</v>
      </c>
      <c r="H15" s="4">
        <f t="shared" si="6"/>
        <v>8.849292605643444E-2</v>
      </c>
      <c r="I15" s="2">
        <f t="shared" si="2"/>
        <v>0.73744105047028696</v>
      </c>
      <c r="J15" s="2">
        <f t="shared" si="3"/>
        <v>10.904741050470285</v>
      </c>
    </row>
    <row r="16" spans="1:12" x14ac:dyDescent="0.2">
      <c r="A16" s="1" t="s">
        <v>41</v>
      </c>
      <c r="B16" s="1" t="s">
        <v>3</v>
      </c>
      <c r="C16" s="2">
        <v>8.6306999999999992</v>
      </c>
      <c r="D16" s="2">
        <f t="shared" si="0"/>
        <v>0.51784200000000002</v>
      </c>
      <c r="E16" s="2">
        <f t="shared" si="1"/>
        <v>0.42279700660000002</v>
      </c>
      <c r="F16" s="3">
        <f>E16*'S3. Fig 2B_data'!$G$6</f>
        <v>7.1117243672184933E-3</v>
      </c>
      <c r="G16" s="1">
        <v>1062</v>
      </c>
      <c r="H16" s="4">
        <f t="shared" si="6"/>
        <v>7.5526512779860402E-2</v>
      </c>
      <c r="I16" s="2">
        <f t="shared" si="2"/>
        <v>0.62938760649883663</v>
      </c>
      <c r="J16" s="2">
        <f t="shared" si="3"/>
        <v>9.2600876064988356</v>
      </c>
    </row>
    <row r="17" spans="1:12" x14ac:dyDescent="0.2">
      <c r="A17" s="1" t="s">
        <v>42</v>
      </c>
      <c r="B17" s="1" t="s">
        <v>3</v>
      </c>
      <c r="C17" s="2">
        <v>9.3186</v>
      </c>
      <c r="D17" s="2">
        <f t="shared" si="0"/>
        <v>0.55911599999999995</v>
      </c>
      <c r="E17" s="2">
        <f t="shared" si="1"/>
        <v>0.45529202679999997</v>
      </c>
      <c r="F17" s="3">
        <f>E17*'S3. Fig 2B_data'!$G$6</f>
        <v>7.658312028346926E-3</v>
      </c>
      <c r="G17" s="1">
        <v>1062</v>
      </c>
      <c r="H17" s="4">
        <f t="shared" si="6"/>
        <v>8.1331273741044346E-2</v>
      </c>
      <c r="I17" s="2">
        <f t="shared" si="2"/>
        <v>0.67776061450870284</v>
      </c>
      <c r="J17" s="2">
        <f t="shared" si="3"/>
        <v>9.9963606145087027</v>
      </c>
    </row>
    <row r="18" spans="1:12" x14ac:dyDescent="0.2">
      <c r="A18" s="1" t="s">
        <v>35</v>
      </c>
      <c r="B18" s="1" t="s">
        <v>4</v>
      </c>
      <c r="C18" s="2">
        <v>46.139400000000002</v>
      </c>
      <c r="D18" s="2">
        <f t="shared" si="0"/>
        <v>2.768364</v>
      </c>
      <c r="E18" s="2">
        <f t="shared" si="1"/>
        <v>2.1946329771999999</v>
      </c>
      <c r="F18" s="3">
        <f>E18*'S3. Fig 2B_data'!$G$6</f>
        <v>3.6915173422267335E-2</v>
      </c>
      <c r="G18" s="1">
        <v>1062</v>
      </c>
      <c r="H18" s="4">
        <f t="shared" si="6"/>
        <v>0.39203914174447907</v>
      </c>
      <c r="I18" s="2">
        <f t="shared" si="2"/>
        <v>3.2669928478706591</v>
      </c>
      <c r="J18" s="2">
        <f t="shared" si="3"/>
        <v>49.406392847870663</v>
      </c>
      <c r="K18" s="4"/>
      <c r="L18" s="4"/>
    </row>
    <row r="19" spans="1:12" x14ac:dyDescent="0.2">
      <c r="A19" s="1" t="s">
        <v>36</v>
      </c>
      <c r="B19" s="1" t="s">
        <v>4</v>
      </c>
      <c r="C19" s="2">
        <v>63.232999999999997</v>
      </c>
      <c r="D19" s="2">
        <f t="shared" si="0"/>
        <v>3.7939799999999999</v>
      </c>
      <c r="E19" s="2">
        <f t="shared" si="1"/>
        <v>3.0021004539999998</v>
      </c>
      <c r="F19" s="3">
        <f>E19*'S3. Fig 2B_data'!$G$6</f>
        <v>5.0497308680684257E-2</v>
      </c>
      <c r="G19" s="1">
        <v>1062</v>
      </c>
      <c r="H19" s="4">
        <f t="shared" si="6"/>
        <v>0.53628141818886677</v>
      </c>
      <c r="I19" s="2">
        <f t="shared" si="2"/>
        <v>4.4690118182405563</v>
      </c>
      <c r="J19" s="2">
        <f t="shared" si="3"/>
        <v>67.70201181824055</v>
      </c>
      <c r="K19" s="4"/>
      <c r="L19" s="4"/>
    </row>
    <row r="20" spans="1:12" x14ac:dyDescent="0.2">
      <c r="A20" s="1" t="s">
        <v>37</v>
      </c>
      <c r="B20" s="1" t="s">
        <v>4</v>
      </c>
      <c r="C20" s="2">
        <v>39.177500000000002</v>
      </c>
      <c r="D20" s="2">
        <f t="shared" si="0"/>
        <v>2.3506500000000004</v>
      </c>
      <c r="E20" s="2">
        <f t="shared" si="1"/>
        <v>1.8657667450000002</v>
      </c>
      <c r="F20" s="3">
        <f>E20*'S3. Fig 2B_data'!$G$6</f>
        <v>3.1383426601493902E-2</v>
      </c>
      <c r="G20" s="1">
        <v>1062</v>
      </c>
      <c r="H20" s="4">
        <f t="shared" si="6"/>
        <v>0.33329199050786523</v>
      </c>
      <c r="I20" s="2">
        <f t="shared" si="2"/>
        <v>2.7774332542322102</v>
      </c>
      <c r="J20" s="2">
        <f t="shared" si="3"/>
        <v>41.954933254232209</v>
      </c>
      <c r="K20" s="4"/>
      <c r="L20" s="4"/>
    </row>
    <row r="21" spans="1:12" x14ac:dyDescent="0.2">
      <c r="A21" s="1" t="s">
        <v>38</v>
      </c>
      <c r="B21" s="1" t="s">
        <v>4</v>
      </c>
      <c r="C21" s="2">
        <v>56.777900000000002</v>
      </c>
      <c r="D21" s="2">
        <f t="shared" si="0"/>
        <v>3.4066739999999998</v>
      </c>
      <c r="E21" s="2">
        <f t="shared" si="1"/>
        <v>2.6971744401999995</v>
      </c>
      <c r="F21" s="3">
        <f>E21*'S3. Fig 2B_data'!$G$6</f>
        <v>4.5368252115267536E-2</v>
      </c>
      <c r="G21" s="1">
        <v>1062</v>
      </c>
      <c r="H21" s="4">
        <f t="shared" si="6"/>
        <v>0.48181083746414127</v>
      </c>
      <c r="I21" s="2">
        <f t="shared" si="2"/>
        <v>4.0150903122011776</v>
      </c>
      <c r="J21" s="2">
        <f t="shared" si="3"/>
        <v>60.792990312201184</v>
      </c>
      <c r="K21" s="4"/>
      <c r="L21" s="4"/>
    </row>
    <row r="22" spans="1:12" x14ac:dyDescent="0.2">
      <c r="A22" s="1" t="s">
        <v>39</v>
      </c>
      <c r="B22" s="1" t="s">
        <v>4</v>
      </c>
      <c r="C22" s="2">
        <v>50.0764</v>
      </c>
      <c r="D22" s="2">
        <f t="shared" si="0"/>
        <v>3.0045839999999999</v>
      </c>
      <c r="E22" s="2">
        <f t="shared" si="1"/>
        <v>2.3806089831999997</v>
      </c>
      <c r="F22" s="3">
        <f>E22*'S3. Fig 2B_data'!$G$6</f>
        <v>4.0043412442274079E-2</v>
      </c>
      <c r="G22" s="1">
        <v>1062</v>
      </c>
      <c r="H22" s="4">
        <f t="shared" si="6"/>
        <v>0.42526104013695071</v>
      </c>
      <c r="I22" s="2">
        <f t="shared" si="2"/>
        <v>3.5438420011412561</v>
      </c>
      <c r="J22" s="2">
        <f t="shared" si="3"/>
        <v>53.620242001141257</v>
      </c>
      <c r="K22" s="4"/>
      <c r="L22" s="4"/>
    </row>
    <row r="23" spans="1:12" x14ac:dyDescent="0.2">
      <c r="A23" s="1" t="s">
        <v>40</v>
      </c>
      <c r="B23" s="1" t="s">
        <v>4</v>
      </c>
      <c r="C23" s="2">
        <v>59.204900000000002</v>
      </c>
      <c r="D23" s="2">
        <f t="shared" si="0"/>
        <v>3.5522940000000003</v>
      </c>
      <c r="E23" s="2">
        <f t="shared" si="1"/>
        <v>2.8118210662000003</v>
      </c>
      <c r="F23" s="3">
        <f>E23*'S3. Fig 2B_data'!$G$6</f>
        <v>4.7296683941926529E-2</v>
      </c>
      <c r="G23" s="1">
        <v>1062</v>
      </c>
      <c r="H23" s="4">
        <f t="shared" si="6"/>
        <v>0.50229078346325973</v>
      </c>
      <c r="I23" s="2">
        <f t="shared" si="2"/>
        <v>4.1857565288604981</v>
      </c>
      <c r="J23" s="2">
        <f t="shared" si="3"/>
        <v>63.390656528860504</v>
      </c>
      <c r="K23" s="4"/>
      <c r="L23" s="4"/>
    </row>
    <row r="24" spans="1:12" x14ac:dyDescent="0.2">
      <c r="A24" s="1" t="s">
        <v>41</v>
      </c>
      <c r="B24" s="1" t="s">
        <v>4</v>
      </c>
      <c r="C24" s="2">
        <v>59.6462</v>
      </c>
      <c r="D24" s="2">
        <f t="shared" si="0"/>
        <v>3.5787720000000003</v>
      </c>
      <c r="E24" s="2">
        <f t="shared" si="1"/>
        <v>2.8326671956</v>
      </c>
      <c r="F24" s="3">
        <f>E24*'S3. Fig 2B_data'!$G$6</f>
        <v>4.764732958061816E-2</v>
      </c>
      <c r="G24" s="1">
        <v>1062</v>
      </c>
      <c r="H24" s="4">
        <f t="shared" si="6"/>
        <v>0.50601464014616493</v>
      </c>
      <c r="I24" s="2">
        <f t="shared" si="2"/>
        <v>4.2167886678847077</v>
      </c>
      <c r="J24" s="2">
        <f t="shared" si="3"/>
        <v>63.862988667884707</v>
      </c>
      <c r="K24" s="4"/>
      <c r="L24" s="4"/>
    </row>
    <row r="25" spans="1:12" x14ac:dyDescent="0.2">
      <c r="A25" s="1" t="s">
        <v>42</v>
      </c>
      <c r="B25" s="1" t="s">
        <v>4</v>
      </c>
      <c r="C25" s="2">
        <v>61.4724</v>
      </c>
      <c r="D25" s="2">
        <f t="shared" si="0"/>
        <v>3.6883440000000003</v>
      </c>
      <c r="E25" s="2">
        <f t="shared" si="1"/>
        <v>2.9189332312</v>
      </c>
      <c r="F25" s="3">
        <f>E25*'S3. Fig 2B_data'!$G$6</f>
        <v>4.9098381167698761E-2</v>
      </c>
      <c r="G25" s="1">
        <v>1062</v>
      </c>
      <c r="H25" s="4">
        <f t="shared" si="6"/>
        <v>0.5214248080009608</v>
      </c>
      <c r="I25" s="2">
        <f t="shared" si="2"/>
        <v>4.3452067333413398</v>
      </c>
      <c r="J25" s="2">
        <f t="shared" si="3"/>
        <v>65.817606733341336</v>
      </c>
      <c r="K25" s="4"/>
      <c r="L25" s="4"/>
    </row>
    <row r="26" spans="1:12" x14ac:dyDescent="0.2">
      <c r="A26" s="1" t="s">
        <v>35</v>
      </c>
      <c r="B26" s="1" t="s">
        <v>0</v>
      </c>
      <c r="C26" s="2">
        <v>3.8736000000000002</v>
      </c>
      <c r="D26" s="2">
        <f t="shared" si="0"/>
        <v>0.23241600000000001</v>
      </c>
      <c r="E26" s="2">
        <f t="shared" si="1"/>
        <v>0.19808111680000001</v>
      </c>
      <c r="F26" s="3">
        <f>E26*'S3. Fig 2B_data'!$G$6</f>
        <v>3.3318549635928583E-3</v>
      </c>
      <c r="G26" s="1">
        <v>1062</v>
      </c>
      <c r="H26" s="4">
        <f t="shared" si="6"/>
        <v>3.5384299713356153E-2</v>
      </c>
      <c r="I26" s="2">
        <f t="shared" si="2"/>
        <v>0.29486916427796789</v>
      </c>
      <c r="J26" s="2">
        <f t="shared" si="3"/>
        <v>4.1684691642779681</v>
      </c>
      <c r="K26" s="4"/>
    </row>
    <row r="27" spans="1:12" x14ac:dyDescent="0.2">
      <c r="A27" s="1" t="s">
        <v>36</v>
      </c>
      <c r="B27" s="1" t="s">
        <v>0</v>
      </c>
      <c r="C27" s="2">
        <v>4.7324999999999999</v>
      </c>
      <c r="D27" s="2">
        <f t="shared" si="0"/>
        <v>0.28394999999999998</v>
      </c>
      <c r="E27" s="2">
        <f t="shared" si="1"/>
        <v>0.23865383499999998</v>
      </c>
      <c r="F27" s="3">
        <f>E27*'S3. Fig 2B_data'!$G$6</f>
        <v>4.0143148300606753E-3</v>
      </c>
      <c r="G27" s="1">
        <v>1062</v>
      </c>
      <c r="H27" s="4">
        <f t="shared" si="6"/>
        <v>4.2632023495244371E-2</v>
      </c>
      <c r="I27" s="2">
        <f t="shared" si="2"/>
        <v>0.35526686246036976</v>
      </c>
      <c r="J27" s="2">
        <f t="shared" si="3"/>
        <v>5.08776686246037</v>
      </c>
    </row>
    <row r="28" spans="1:12" x14ac:dyDescent="0.2">
      <c r="A28" s="1" t="s">
        <v>37</v>
      </c>
      <c r="B28" s="1" t="s">
        <v>0</v>
      </c>
      <c r="C28" s="2">
        <v>4.0575999999999999</v>
      </c>
      <c r="D28" s="2">
        <f t="shared" si="0"/>
        <v>0.24345599999999998</v>
      </c>
      <c r="E28" s="2">
        <f t="shared" si="1"/>
        <v>0.20677290879999999</v>
      </c>
      <c r="F28" s="3">
        <f>E28*'S3. Fig 2B_data'!$G$6</f>
        <v>3.4780566348352358E-3</v>
      </c>
      <c r="G28" s="1">
        <v>1062</v>
      </c>
      <c r="H28" s="4">
        <f t="shared" si="6"/>
        <v>3.6936961461950205E-2</v>
      </c>
      <c r="I28" s="2">
        <f t="shared" si="2"/>
        <v>0.30780801218291837</v>
      </c>
      <c r="J28" s="2">
        <f t="shared" si="3"/>
        <v>4.3654080121829182</v>
      </c>
    </row>
    <row r="29" spans="1:12" x14ac:dyDescent="0.2">
      <c r="A29" s="1" t="s">
        <v>38</v>
      </c>
      <c r="B29" s="1" t="s">
        <v>0</v>
      </c>
      <c r="C29" s="2">
        <v>4.3044000000000002</v>
      </c>
      <c r="D29" s="2">
        <f t="shared" si="0"/>
        <v>0.25826399999999999</v>
      </c>
      <c r="E29" s="2">
        <f t="shared" si="1"/>
        <v>0.21843124719999998</v>
      </c>
      <c r="F29" s="3">
        <f>E29*'S3. Fig 2B_data'!$G$6</f>
        <v>3.6741575721320778E-3</v>
      </c>
      <c r="G29" s="1">
        <v>1062</v>
      </c>
      <c r="H29" s="4">
        <f t="shared" si="6"/>
        <v>3.9019553416042664E-2</v>
      </c>
      <c r="I29" s="2">
        <f t="shared" si="2"/>
        <v>0.32516294513368887</v>
      </c>
      <c r="J29" s="2">
        <f t="shared" si="3"/>
        <v>4.6295629451336895</v>
      </c>
    </row>
    <row r="30" spans="1:12" x14ac:dyDescent="0.2">
      <c r="A30" s="1" t="s">
        <v>39</v>
      </c>
      <c r="B30" s="1" t="s">
        <v>0</v>
      </c>
      <c r="C30" s="2">
        <v>3.3245</v>
      </c>
      <c r="D30" s="2">
        <f t="shared" si="0"/>
        <v>0.19947000000000001</v>
      </c>
      <c r="E30" s="2">
        <f t="shared" si="1"/>
        <v>0.17214273100000002</v>
      </c>
      <c r="F30" s="3">
        <f>E30*'S3. Fig 2B_data'!$G$6</f>
        <v>2.8955542153363918E-3</v>
      </c>
      <c r="G30" s="1">
        <v>1062</v>
      </c>
      <c r="H30" s="4">
        <f t="shared" si="6"/>
        <v>3.0750785766872478E-2</v>
      </c>
      <c r="I30" s="2">
        <f t="shared" si="2"/>
        <v>0.25625654805727066</v>
      </c>
      <c r="J30" s="2">
        <f t="shared" si="3"/>
        <v>3.5807565480572707</v>
      </c>
    </row>
    <row r="31" spans="1:12" x14ac:dyDescent="0.2">
      <c r="A31" s="1" t="s">
        <v>40</v>
      </c>
      <c r="B31" s="1" t="s">
        <v>0</v>
      </c>
      <c r="C31" s="2">
        <v>2.2075999999999998</v>
      </c>
      <c r="D31" s="2">
        <f t="shared" si="0"/>
        <v>0.13245599999999999</v>
      </c>
      <c r="E31" s="2">
        <f t="shared" si="1"/>
        <v>0.1193826088</v>
      </c>
      <c r="F31" s="3">
        <f>E31*'S3. Fig 2B_data'!$G$6</f>
        <v>2.0080941794091518E-3</v>
      </c>
      <c r="G31" s="1">
        <v>1062</v>
      </c>
      <c r="H31" s="4">
        <f t="shared" si="6"/>
        <v>2.1325960185325194E-2</v>
      </c>
      <c r="I31" s="2">
        <f t="shared" si="2"/>
        <v>0.17771633487770994</v>
      </c>
      <c r="J31" s="2">
        <f t="shared" si="3"/>
        <v>2.3853163348777096</v>
      </c>
    </row>
    <row r="32" spans="1:12" x14ac:dyDescent="0.2">
      <c r="A32" s="1" t="s">
        <v>41</v>
      </c>
      <c r="B32" s="1" t="s">
        <v>0</v>
      </c>
      <c r="C32" s="2">
        <v>3.8081999999999998</v>
      </c>
      <c r="D32" s="2">
        <f t="shared" si="0"/>
        <v>0.228492</v>
      </c>
      <c r="E32" s="2">
        <f t="shared" si="1"/>
        <v>0.19499175160000001</v>
      </c>
      <c r="F32" s="3">
        <f>E32*'S3. Fig 2B_data'!$G$6</f>
        <v>3.2798898043577955E-3</v>
      </c>
      <c r="G32" s="1">
        <v>1062</v>
      </c>
      <c r="H32" s="4">
        <f t="shared" si="6"/>
        <v>3.483242972227979E-2</v>
      </c>
      <c r="I32" s="2">
        <f t="shared" si="2"/>
        <v>0.29027024768566495</v>
      </c>
      <c r="J32" s="2">
        <f t="shared" si="3"/>
        <v>4.0984702476856647</v>
      </c>
    </row>
    <row r="33" spans="1:10" x14ac:dyDescent="0.2">
      <c r="A33" s="1" t="s">
        <v>42</v>
      </c>
      <c r="B33" s="1" t="s">
        <v>0</v>
      </c>
      <c r="C33" s="2">
        <v>3.9478</v>
      </c>
      <c r="D33" s="2">
        <f t="shared" si="0"/>
        <v>0.23686799999999997</v>
      </c>
      <c r="E33" s="2">
        <f t="shared" si="1"/>
        <v>0.20158617639999998</v>
      </c>
      <c r="F33" s="3">
        <f>E33*'S3. Fig 2B_data'!$G$6</f>
        <v>3.390812376669947E-3</v>
      </c>
      <c r="G33" s="1">
        <v>1062</v>
      </c>
      <c r="H33" s="4">
        <f t="shared" si="6"/>
        <v>3.6010427440234839E-2</v>
      </c>
      <c r="I33" s="2">
        <f t="shared" si="2"/>
        <v>0.30008689533529037</v>
      </c>
      <c r="J33" s="2">
        <f t="shared" si="3"/>
        <v>4.2478868953352906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BBA8-5542-0E48-8BA5-D40C4385707B}">
  <dimension ref="A1:L3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baseColWidth="10" defaultRowHeight="16" x14ac:dyDescent="0.2"/>
  <cols>
    <col min="3" max="3" width="15.1640625" bestFit="1" customWidth="1"/>
    <col min="4" max="4" width="17.6640625" style="1" bestFit="1" customWidth="1"/>
    <col min="5" max="5" width="10.83203125" style="1"/>
    <col min="6" max="6" width="18" style="1" bestFit="1" customWidth="1"/>
    <col min="7" max="7" width="25.5" style="1" bestFit="1" customWidth="1"/>
    <col min="8" max="8" width="23.83203125" style="1" bestFit="1" customWidth="1"/>
    <col min="9" max="9" width="22.83203125" style="1" bestFit="1" customWidth="1"/>
    <col min="10" max="10" width="25.6640625" style="1" bestFit="1" customWidth="1"/>
    <col min="11" max="11" width="17.1640625" bestFit="1" customWidth="1"/>
    <col min="12" max="12" width="26" bestFit="1" customWidth="1"/>
  </cols>
  <sheetData>
    <row r="1" spans="1:12" x14ac:dyDescent="0.2">
      <c r="A1" s="1" t="s">
        <v>21</v>
      </c>
      <c r="B1" s="1" t="s">
        <v>1</v>
      </c>
      <c r="C1" s="1" t="s">
        <v>7</v>
      </c>
      <c r="D1" s="1" t="s">
        <v>31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6</v>
      </c>
      <c r="J1" s="1" t="s">
        <v>30</v>
      </c>
      <c r="K1" s="1" t="s">
        <v>33</v>
      </c>
      <c r="L1" s="1" t="s">
        <v>34</v>
      </c>
    </row>
    <row r="2" spans="1:12" x14ac:dyDescent="0.2">
      <c r="A2" s="1" t="s">
        <v>43</v>
      </c>
      <c r="B2" s="1" t="s">
        <v>5</v>
      </c>
      <c r="C2" s="1">
        <v>2.67</v>
      </c>
      <c r="D2" s="2">
        <f t="shared" ref="D2:D17" si="0">C2/1000*60</f>
        <v>0.16020000000000001</v>
      </c>
      <c r="E2" s="2">
        <f t="shared" ref="E2:E17" si="1" xml:space="preserve"> 0.7607*D2 + 0.02</f>
        <v>0.14186414</v>
      </c>
      <c r="F2" s="3">
        <f>E2*'S3. Fig 2B_data'!$H$6</f>
        <v>3.0109126857020929E-3</v>
      </c>
      <c r="G2" s="1">
        <v>2030</v>
      </c>
      <c r="H2" s="4">
        <f t="shared" ref="H2:H17" si="2">F2/100*G2</f>
        <v>6.1121527519752486E-2</v>
      </c>
      <c r="I2" s="2">
        <f t="shared" ref="I2:I17" si="3">H2*1000/2/60</f>
        <v>0.50934606266460403</v>
      </c>
      <c r="J2" s="2">
        <f t="shared" ref="J2:J17" si="4">C2+I2</f>
        <v>3.179346062664604</v>
      </c>
      <c r="K2" s="4">
        <f>(C2-C10)/C2</f>
        <v>0.32209737827715351</v>
      </c>
      <c r="L2" s="4">
        <f>(J2-J10)/J2</f>
        <v>0.31482260090901271</v>
      </c>
    </row>
    <row r="3" spans="1:12" x14ac:dyDescent="0.2">
      <c r="A3" s="1" t="s">
        <v>44</v>
      </c>
      <c r="B3" s="1" t="s">
        <v>5</v>
      </c>
      <c r="C3" s="1">
        <v>3.39</v>
      </c>
      <c r="D3" s="2">
        <f t="shared" si="0"/>
        <v>0.20340000000000003</v>
      </c>
      <c r="E3" s="2">
        <f t="shared" si="1"/>
        <v>0.17472638000000001</v>
      </c>
      <c r="F3" s="3">
        <f>E3*'S3. Fig 2B_data'!$H$6</f>
        <v>3.7083781290240402E-3</v>
      </c>
      <c r="G3" s="1">
        <v>2030</v>
      </c>
      <c r="H3" s="4">
        <f t="shared" si="2"/>
        <v>7.5280076019188014E-2</v>
      </c>
      <c r="I3" s="2">
        <f t="shared" si="3"/>
        <v>0.62733396682656684</v>
      </c>
      <c r="J3" s="2">
        <f t="shared" si="4"/>
        <v>4.0173339668265671</v>
      </c>
      <c r="K3" s="4">
        <f t="shared" ref="K3:K9" si="5">(C3-C11)/C3</f>
        <v>0.30678466076696165</v>
      </c>
      <c r="L3" s="4">
        <f t="shared" ref="L3:L9" si="6">(J3-J11)/J3</f>
        <v>0.30130105753556491</v>
      </c>
    </row>
    <row r="4" spans="1:12" x14ac:dyDescent="0.2">
      <c r="A4" s="1" t="s">
        <v>45</v>
      </c>
      <c r="B4" s="1" t="s">
        <v>5</v>
      </c>
      <c r="C4" s="1">
        <v>3.08</v>
      </c>
      <c r="D4" s="2">
        <f t="shared" si="0"/>
        <v>0.18480000000000002</v>
      </c>
      <c r="E4" s="2">
        <f t="shared" si="1"/>
        <v>0.16057736</v>
      </c>
      <c r="F4" s="3">
        <f>E4*'S3. Fig 2B_data'!$H$6</f>
        <v>3.4080805075937569E-3</v>
      </c>
      <c r="G4" s="1">
        <v>2030</v>
      </c>
      <c r="H4" s="4">
        <f t="shared" si="2"/>
        <v>6.9184034304153263E-2</v>
      </c>
      <c r="I4" s="2">
        <f t="shared" si="3"/>
        <v>0.5765336192012771</v>
      </c>
      <c r="J4" s="2">
        <f t="shared" si="4"/>
        <v>3.6565336192012774</v>
      </c>
      <c r="K4" s="4">
        <f t="shared" si="5"/>
        <v>0.16883116883116883</v>
      </c>
      <c r="L4" s="4">
        <f t="shared" si="6"/>
        <v>0.16551563567228905</v>
      </c>
    </row>
    <row r="5" spans="1:12" x14ac:dyDescent="0.2">
      <c r="A5" s="1" t="s">
        <v>46</v>
      </c>
      <c r="B5" s="1" t="s">
        <v>5</v>
      </c>
      <c r="C5" s="1">
        <v>6.06</v>
      </c>
      <c r="D5" s="2">
        <f t="shared" si="0"/>
        <v>0.36359999999999998</v>
      </c>
      <c r="E5" s="2">
        <f t="shared" si="1"/>
        <v>0.29659052000000002</v>
      </c>
      <c r="F5" s="3">
        <f>E5*'S3. Fig 2B_data'!$H$6</f>
        <v>6.2948124813429268E-3</v>
      </c>
      <c r="G5" s="1">
        <v>2030</v>
      </c>
      <c r="H5" s="4">
        <f t="shared" si="2"/>
        <v>0.12778469337126142</v>
      </c>
      <c r="I5" s="2">
        <f t="shared" si="3"/>
        <v>1.0648724447605118</v>
      </c>
      <c r="J5" s="2">
        <f t="shared" si="4"/>
        <v>7.124872444760511</v>
      </c>
      <c r="K5" s="4">
        <f t="shared" si="5"/>
        <v>0.38943894389438938</v>
      </c>
      <c r="L5" s="4">
        <f t="shared" si="6"/>
        <v>0.38551400766880406</v>
      </c>
    </row>
    <row r="6" spans="1:12" x14ac:dyDescent="0.2">
      <c r="A6" s="1" t="s">
        <v>47</v>
      </c>
      <c r="B6" s="1" t="s">
        <v>5</v>
      </c>
      <c r="C6" s="1">
        <v>2.09</v>
      </c>
      <c r="D6" s="2">
        <f t="shared" si="0"/>
        <v>0.12539999999999998</v>
      </c>
      <c r="E6" s="2">
        <f t="shared" si="1"/>
        <v>0.11539178</v>
      </c>
      <c r="F6" s="3">
        <f>E6*'S3. Fig 2B_data'!$H$6</f>
        <v>2.4490655230260802E-3</v>
      </c>
      <c r="G6" s="1">
        <v>2030</v>
      </c>
      <c r="H6" s="4">
        <f t="shared" si="2"/>
        <v>4.9716030117429422E-2</v>
      </c>
      <c r="I6" s="2">
        <f t="shared" si="3"/>
        <v>0.41430025097857848</v>
      </c>
      <c r="J6" s="2">
        <f t="shared" si="4"/>
        <v>2.5043002509785781</v>
      </c>
      <c r="K6" s="4">
        <f t="shared" si="5"/>
        <v>0.68421052631578938</v>
      </c>
      <c r="L6" s="4">
        <f t="shared" si="6"/>
        <v>0.66459167058040736</v>
      </c>
    </row>
    <row r="7" spans="1:12" x14ac:dyDescent="0.2">
      <c r="A7" s="1" t="s">
        <v>48</v>
      </c>
      <c r="B7" s="1" t="s">
        <v>5</v>
      </c>
      <c r="C7" s="1">
        <v>0.82</v>
      </c>
      <c r="D7" s="2">
        <f t="shared" si="0"/>
        <v>4.9200000000000001E-2</v>
      </c>
      <c r="E7" s="2">
        <f t="shared" si="1"/>
        <v>5.7426440000000009E-2</v>
      </c>
      <c r="F7" s="3">
        <f>E7*'S3. Fig 2B_data'!$H$6</f>
        <v>1.218813977166535E-3</v>
      </c>
      <c r="G7" s="1">
        <v>2030</v>
      </c>
      <c r="H7" s="4">
        <f t="shared" si="2"/>
        <v>2.474192373648066E-2</v>
      </c>
      <c r="I7" s="2">
        <f t="shared" si="3"/>
        <v>0.2061826978040055</v>
      </c>
      <c r="J7" s="2">
        <f t="shared" si="4"/>
        <v>1.0261826978040054</v>
      </c>
      <c r="K7" s="4">
        <f t="shared" si="5"/>
        <v>0.6707317073170731</v>
      </c>
      <c r="L7" s="4">
        <f t="shared" si="6"/>
        <v>0.62379696167404208</v>
      </c>
    </row>
    <row r="8" spans="1:12" x14ac:dyDescent="0.2">
      <c r="A8" s="1" t="s">
        <v>49</v>
      </c>
      <c r="B8" s="1" t="s">
        <v>5</v>
      </c>
      <c r="C8" s="1">
        <v>3.84</v>
      </c>
      <c r="D8" s="2">
        <f t="shared" si="0"/>
        <v>0.23039999999999999</v>
      </c>
      <c r="E8" s="2">
        <f t="shared" si="1"/>
        <v>0.19526527999999999</v>
      </c>
      <c r="F8" s="3">
        <f>E8*'S3. Fig 2B_data'!$H$6</f>
        <v>4.1442940311002558E-3</v>
      </c>
      <c r="G8" s="1">
        <v>2030</v>
      </c>
      <c r="H8" s="4">
        <f t="shared" si="2"/>
        <v>8.4129168831335199E-2</v>
      </c>
      <c r="I8" s="2">
        <f t="shared" si="3"/>
        <v>0.70107640692779327</v>
      </c>
      <c r="J8" s="2">
        <f t="shared" si="4"/>
        <v>4.5410764069277931</v>
      </c>
      <c r="K8" s="4">
        <f t="shared" si="5"/>
        <v>0.54687499999999989</v>
      </c>
      <c r="L8" s="4">
        <f t="shared" si="6"/>
        <v>0.53822732059965561</v>
      </c>
    </row>
    <row r="9" spans="1:12" x14ac:dyDescent="0.2">
      <c r="A9" s="1" t="s">
        <v>50</v>
      </c>
      <c r="B9" s="1" t="s">
        <v>5</v>
      </c>
      <c r="C9" s="1">
        <v>4.5199999999999996</v>
      </c>
      <c r="D9" s="2">
        <f t="shared" si="0"/>
        <v>0.2712</v>
      </c>
      <c r="E9" s="2">
        <f t="shared" si="1"/>
        <v>0.22630184</v>
      </c>
      <c r="F9" s="3">
        <f>E9*'S3. Fig 2B_data'!$H$6</f>
        <v>4.8030113942376506E-3</v>
      </c>
      <c r="G9" s="1">
        <v>2030</v>
      </c>
      <c r="H9" s="4">
        <f t="shared" si="2"/>
        <v>9.7501131303024319E-2</v>
      </c>
      <c r="I9" s="2">
        <f t="shared" si="3"/>
        <v>0.81250942752520272</v>
      </c>
      <c r="J9" s="2">
        <f t="shared" si="4"/>
        <v>5.3325094275252027</v>
      </c>
      <c r="K9" s="4">
        <f t="shared" si="5"/>
        <v>0.4048672566371681</v>
      </c>
      <c r="L9" s="4">
        <f t="shared" si="6"/>
        <v>0.39941531318900902</v>
      </c>
    </row>
    <row r="10" spans="1:12" x14ac:dyDescent="0.2">
      <c r="A10" s="1" t="s">
        <v>43</v>
      </c>
      <c r="B10" s="1" t="s">
        <v>23</v>
      </c>
      <c r="C10" s="1">
        <v>1.81</v>
      </c>
      <c r="D10" s="2">
        <f t="shared" si="0"/>
        <v>0.1086</v>
      </c>
      <c r="E10" s="2">
        <f t="shared" si="1"/>
        <v>0.10261202000000001</v>
      </c>
      <c r="F10" s="3">
        <f>E10*'S3. Fig 2B_data'!$H$6</f>
        <v>2.1778289617342119E-3</v>
      </c>
      <c r="G10" s="1">
        <v>2030</v>
      </c>
      <c r="H10" s="4">
        <f t="shared" si="2"/>
        <v>4.4209927923204502E-2</v>
      </c>
      <c r="I10" s="2">
        <f t="shared" si="3"/>
        <v>0.36841606602670418</v>
      </c>
      <c r="J10" s="2">
        <f t="shared" si="4"/>
        <v>2.1784160660267045</v>
      </c>
      <c r="K10" s="22"/>
      <c r="L10" s="22"/>
    </row>
    <row r="11" spans="1:12" x14ac:dyDescent="0.2">
      <c r="A11" s="1" t="s">
        <v>44</v>
      </c>
      <c r="B11" s="1" t="s">
        <v>23</v>
      </c>
      <c r="C11" s="1">
        <v>2.35</v>
      </c>
      <c r="D11" s="2">
        <f t="shared" si="0"/>
        <v>0.14100000000000001</v>
      </c>
      <c r="E11" s="2">
        <f t="shared" si="1"/>
        <v>0.1272587</v>
      </c>
      <c r="F11" s="3">
        <f>E11*'S3. Fig 2B_data'!$H$6</f>
        <v>2.7009280442256722E-3</v>
      </c>
      <c r="G11" s="1">
        <v>2030</v>
      </c>
      <c r="H11" s="4">
        <f t="shared" si="2"/>
        <v>5.4828839297781144E-2</v>
      </c>
      <c r="I11" s="2">
        <f t="shared" si="3"/>
        <v>0.4569069941481762</v>
      </c>
      <c r="J11" s="2">
        <f t="shared" si="4"/>
        <v>2.8069069941481763</v>
      </c>
      <c r="K11" s="4"/>
      <c r="L11" s="4"/>
    </row>
    <row r="12" spans="1:12" x14ac:dyDescent="0.2">
      <c r="A12" s="1" t="s">
        <v>45</v>
      </c>
      <c r="B12" s="1" t="s">
        <v>23</v>
      </c>
      <c r="C12" s="1">
        <v>2.56</v>
      </c>
      <c r="D12" s="2">
        <f t="shared" si="0"/>
        <v>0.15360000000000001</v>
      </c>
      <c r="E12" s="2">
        <f t="shared" si="1"/>
        <v>0.13684352000000002</v>
      </c>
      <c r="F12" s="3">
        <f>E12*'S3. Fig 2B_data'!$H$6</f>
        <v>2.9043554651945738E-3</v>
      </c>
      <c r="G12" s="1">
        <v>2030</v>
      </c>
      <c r="H12" s="4">
        <f t="shared" si="2"/>
        <v>5.8958415943449846E-2</v>
      </c>
      <c r="I12" s="2">
        <f t="shared" si="3"/>
        <v>0.49132013286208204</v>
      </c>
      <c r="J12" s="2">
        <f t="shared" si="4"/>
        <v>3.0513201328620823</v>
      </c>
    </row>
    <row r="13" spans="1:12" x14ac:dyDescent="0.2">
      <c r="A13" s="1" t="s">
        <v>46</v>
      </c>
      <c r="B13" s="1" t="s">
        <v>23</v>
      </c>
      <c r="C13" s="1">
        <v>3.7</v>
      </c>
      <c r="D13" s="2">
        <f t="shared" si="0"/>
        <v>0.222</v>
      </c>
      <c r="E13" s="2">
        <f t="shared" si="1"/>
        <v>0.1888754</v>
      </c>
      <c r="F13" s="3">
        <f>E13*'S3. Fig 2B_data'!$H$6</f>
        <v>4.0086757504543226E-3</v>
      </c>
      <c r="G13" s="1">
        <v>2030</v>
      </c>
      <c r="H13" s="4">
        <f t="shared" si="2"/>
        <v>8.137611773422275E-2</v>
      </c>
      <c r="I13" s="2">
        <f t="shared" si="3"/>
        <v>0.67813431445185623</v>
      </c>
      <c r="J13" s="2">
        <f t="shared" si="4"/>
        <v>4.3781343144518567</v>
      </c>
    </row>
    <row r="14" spans="1:12" x14ac:dyDescent="0.2">
      <c r="A14" s="1" t="s">
        <v>47</v>
      </c>
      <c r="B14" s="1" t="s">
        <v>23</v>
      </c>
      <c r="C14" s="1">
        <v>0.66</v>
      </c>
      <c r="D14" s="2">
        <f t="shared" si="0"/>
        <v>3.9599999999999996E-2</v>
      </c>
      <c r="E14" s="2">
        <f t="shared" si="1"/>
        <v>5.0123719999999997E-2</v>
      </c>
      <c r="F14" s="3">
        <f>E14*'S3. Fig 2B_data'!$H$6</f>
        <v>1.0638216564283242E-3</v>
      </c>
      <c r="G14" s="1">
        <v>2030</v>
      </c>
      <c r="H14" s="4">
        <f t="shared" si="2"/>
        <v>2.1595579625494982E-2</v>
      </c>
      <c r="I14" s="2">
        <f t="shared" si="3"/>
        <v>0.1799631635457915</v>
      </c>
      <c r="J14" s="2">
        <f t="shared" si="4"/>
        <v>0.83996316354579159</v>
      </c>
    </row>
    <row r="15" spans="1:12" x14ac:dyDescent="0.2">
      <c r="A15" s="1" t="s">
        <v>48</v>
      </c>
      <c r="B15" s="1" t="s">
        <v>23</v>
      </c>
      <c r="C15" s="1">
        <v>0.27</v>
      </c>
      <c r="D15" s="2">
        <f t="shared" si="0"/>
        <v>1.6199999999999999E-2</v>
      </c>
      <c r="E15" s="2">
        <f t="shared" si="1"/>
        <v>3.2323339999999999E-2</v>
      </c>
      <c r="F15" s="3">
        <f>E15*'S3. Fig 2B_data'!$H$6</f>
        <v>6.8602787462893641E-4</v>
      </c>
      <c r="G15" s="1">
        <v>2030</v>
      </c>
      <c r="H15" s="4">
        <f t="shared" si="2"/>
        <v>1.3926365854967409E-2</v>
      </c>
      <c r="I15" s="2">
        <f t="shared" si="3"/>
        <v>0.11605304879139508</v>
      </c>
      <c r="J15" s="2">
        <f t="shared" si="4"/>
        <v>0.38605304879139513</v>
      </c>
    </row>
    <row r="16" spans="1:12" x14ac:dyDescent="0.2">
      <c r="A16" s="1" t="s">
        <v>49</v>
      </c>
      <c r="B16" s="1" t="s">
        <v>23</v>
      </c>
      <c r="C16" s="1">
        <v>1.74</v>
      </c>
      <c r="D16" s="2">
        <f t="shared" si="0"/>
        <v>0.10440000000000001</v>
      </c>
      <c r="E16" s="2">
        <f t="shared" si="1"/>
        <v>9.9417080000000019E-2</v>
      </c>
      <c r="F16" s="3">
        <f>E16*'S3. Fig 2B_data'!$H$6</f>
        <v>2.1100198214112453E-3</v>
      </c>
      <c r="G16" s="1">
        <v>2030</v>
      </c>
      <c r="H16" s="4">
        <f t="shared" si="2"/>
        <v>4.2833402374648277E-2</v>
      </c>
      <c r="I16" s="2">
        <f t="shared" si="3"/>
        <v>0.35694501978873566</v>
      </c>
      <c r="J16" s="2">
        <f t="shared" si="4"/>
        <v>2.0969450197887358</v>
      </c>
    </row>
    <row r="17" spans="1:10" x14ac:dyDescent="0.2">
      <c r="A17" s="1" t="s">
        <v>50</v>
      </c>
      <c r="B17" s="1" t="s">
        <v>23</v>
      </c>
      <c r="C17" s="1">
        <v>2.69</v>
      </c>
      <c r="D17" s="2">
        <f t="shared" si="0"/>
        <v>0.16140000000000002</v>
      </c>
      <c r="E17" s="2">
        <f t="shared" si="1"/>
        <v>0.14277698000000003</v>
      </c>
      <c r="F17" s="3">
        <f>E17*'S3. Fig 2B_data'!$H$6</f>
        <v>3.0302867257943696E-3</v>
      </c>
      <c r="G17" s="1">
        <v>2030</v>
      </c>
      <c r="H17" s="4">
        <f t="shared" si="2"/>
        <v>6.1514820533625697E-2</v>
      </c>
      <c r="I17" s="2">
        <f t="shared" si="3"/>
        <v>0.51262350444688076</v>
      </c>
      <c r="J17" s="2">
        <f t="shared" si="4"/>
        <v>3.2026235044468807</v>
      </c>
    </row>
    <row r="18" spans="1:10" x14ac:dyDescent="0.2">
      <c r="A18" s="1" t="s">
        <v>43</v>
      </c>
      <c r="B18" s="1" t="s">
        <v>12</v>
      </c>
      <c r="C18" s="1">
        <v>3.42</v>
      </c>
      <c r="D18" s="2">
        <f t="shared" ref="D18:D25" si="7">C18/1000*60</f>
        <v>0.20519999999999999</v>
      </c>
      <c r="E18" s="2">
        <f t="shared" ref="E18:E25" si="8" xml:space="preserve"> 0.7607*D18 + 0.02</f>
        <v>0.17609564</v>
      </c>
      <c r="F18" s="3">
        <f>E18*'S3. Fig 2B_data'!$H$6</f>
        <v>3.7374391891624543E-3</v>
      </c>
      <c r="G18" s="1">
        <v>2030</v>
      </c>
      <c r="H18" s="4">
        <f t="shared" ref="H18:H25" si="9">F18/100*G18</f>
        <v>7.5870015539997823E-2</v>
      </c>
      <c r="I18" s="2">
        <f t="shared" ref="I18:I25" si="10">H18*1000/2/60</f>
        <v>0.63225012949998183</v>
      </c>
      <c r="J18" s="2">
        <f t="shared" ref="J18:J25" si="11">C18+I18</f>
        <v>4.0522501294999813</v>
      </c>
    </row>
    <row r="19" spans="1:10" x14ac:dyDescent="0.2">
      <c r="A19" s="1" t="s">
        <v>44</v>
      </c>
      <c r="B19" s="1" t="s">
        <v>12</v>
      </c>
      <c r="C19" s="1">
        <v>3.66</v>
      </c>
      <c r="D19" s="2">
        <f t="shared" si="7"/>
        <v>0.21960000000000002</v>
      </c>
      <c r="E19" s="2">
        <f t="shared" si="8"/>
        <v>0.18704972</v>
      </c>
      <c r="F19" s="3">
        <f>E19*'S3. Fig 2B_data'!$H$6</f>
        <v>3.9699276702697701E-3</v>
      </c>
      <c r="G19" s="1">
        <v>2030</v>
      </c>
      <c r="H19" s="4">
        <f t="shared" si="9"/>
        <v>8.0589531706476328E-2</v>
      </c>
      <c r="I19" s="2">
        <f t="shared" si="10"/>
        <v>0.67157943088730265</v>
      </c>
      <c r="J19" s="2">
        <f t="shared" si="11"/>
        <v>4.3315794308873024</v>
      </c>
    </row>
    <row r="20" spans="1:10" x14ac:dyDescent="0.2">
      <c r="A20" s="1" t="s">
        <v>45</v>
      </c>
      <c r="B20" s="1" t="s">
        <v>12</v>
      </c>
      <c r="C20" s="1">
        <v>4.07</v>
      </c>
      <c r="D20" s="2">
        <f t="shared" si="7"/>
        <v>0.24420000000000003</v>
      </c>
      <c r="E20" s="2">
        <f t="shared" si="8"/>
        <v>0.20576294000000003</v>
      </c>
      <c r="F20" s="3">
        <f>E20*'S3. Fig 2B_data'!$H$6</f>
        <v>4.3670954921614345E-3</v>
      </c>
      <c r="G20" s="1">
        <v>2030</v>
      </c>
      <c r="H20" s="4">
        <f t="shared" si="9"/>
        <v>8.8652038490877119E-2</v>
      </c>
      <c r="I20" s="2">
        <f t="shared" si="10"/>
        <v>0.73876698742397595</v>
      </c>
      <c r="J20" s="2">
        <f t="shared" si="11"/>
        <v>4.8087669874239758</v>
      </c>
    </row>
    <row r="21" spans="1:10" x14ac:dyDescent="0.2">
      <c r="A21" s="1" t="s">
        <v>46</v>
      </c>
      <c r="B21" s="1" t="s">
        <v>12</v>
      </c>
      <c r="C21" s="1">
        <v>5.43</v>
      </c>
      <c r="D21" s="2">
        <f t="shared" si="7"/>
        <v>0.32579999999999998</v>
      </c>
      <c r="E21" s="2">
        <f t="shared" si="8"/>
        <v>0.26783605999999999</v>
      </c>
      <c r="F21" s="3">
        <f>E21*'S3. Fig 2B_data'!$H$6</f>
        <v>5.6845302184362224E-3</v>
      </c>
      <c r="G21" s="1">
        <v>2030</v>
      </c>
      <c r="H21" s="4">
        <f t="shared" si="9"/>
        <v>0.11539596343425532</v>
      </c>
      <c r="I21" s="2">
        <f t="shared" si="10"/>
        <v>0.96163302861879429</v>
      </c>
      <c r="J21" s="2">
        <f t="shared" si="11"/>
        <v>6.3916330286187941</v>
      </c>
    </row>
    <row r="22" spans="1:10" x14ac:dyDescent="0.2">
      <c r="A22" s="1" t="s">
        <v>47</v>
      </c>
      <c r="B22" s="1" t="s">
        <v>12</v>
      </c>
      <c r="C22" s="1">
        <v>3.05</v>
      </c>
      <c r="D22" s="2">
        <f t="shared" si="7"/>
        <v>0.183</v>
      </c>
      <c r="E22" s="2">
        <f t="shared" si="8"/>
        <v>0.15920809999999999</v>
      </c>
      <c r="F22" s="3">
        <f>E22*'S3. Fig 2B_data'!$H$6</f>
        <v>3.3790194474553423E-3</v>
      </c>
      <c r="G22" s="1">
        <v>2030</v>
      </c>
      <c r="H22" s="4">
        <f t="shared" si="9"/>
        <v>6.8594094783343454E-2</v>
      </c>
      <c r="I22" s="2">
        <f t="shared" si="10"/>
        <v>0.57161745652786211</v>
      </c>
      <c r="J22" s="2">
        <f t="shared" si="11"/>
        <v>3.6216174565278618</v>
      </c>
    </row>
    <row r="23" spans="1:10" x14ac:dyDescent="0.2">
      <c r="A23" s="1" t="s">
        <v>48</v>
      </c>
      <c r="B23" s="1" t="s">
        <v>12</v>
      </c>
      <c r="C23" s="1">
        <v>0.77</v>
      </c>
      <c r="D23" s="2">
        <f t="shared" si="7"/>
        <v>4.6200000000000005E-2</v>
      </c>
      <c r="E23" s="2">
        <f t="shared" si="8"/>
        <v>5.514434E-2</v>
      </c>
      <c r="F23" s="3">
        <f>E23*'S3. Fig 2B_data'!$H$6</f>
        <v>1.1703788769358439E-3</v>
      </c>
      <c r="G23" s="1">
        <v>2030</v>
      </c>
      <c r="H23" s="4">
        <f t="shared" si="9"/>
        <v>2.3758691201797629E-2</v>
      </c>
      <c r="I23" s="2">
        <f t="shared" si="10"/>
        <v>0.19798909334831358</v>
      </c>
      <c r="J23" s="2">
        <f t="shared" si="11"/>
        <v>0.96798909334831362</v>
      </c>
    </row>
    <row r="24" spans="1:10" x14ac:dyDescent="0.2">
      <c r="A24" s="1" t="s">
        <v>49</v>
      </c>
      <c r="B24" s="1" t="s">
        <v>12</v>
      </c>
      <c r="C24" s="1">
        <v>3.22</v>
      </c>
      <c r="D24" s="2">
        <f t="shared" si="7"/>
        <v>0.19320000000000001</v>
      </c>
      <c r="E24" s="2">
        <f t="shared" si="8"/>
        <v>0.16696724000000002</v>
      </c>
      <c r="F24" s="3">
        <f>E24*'S3. Fig 2B_data'!$H$6</f>
        <v>3.5436987882396915E-3</v>
      </c>
      <c r="G24" s="1">
        <v>2030</v>
      </c>
      <c r="H24" s="4">
        <f t="shared" si="9"/>
        <v>7.1937085401265741E-2</v>
      </c>
      <c r="I24" s="2">
        <f t="shared" si="10"/>
        <v>0.59947571167721458</v>
      </c>
      <c r="J24" s="2">
        <f t="shared" si="11"/>
        <v>3.8194757116772147</v>
      </c>
    </row>
    <row r="25" spans="1:10" x14ac:dyDescent="0.2">
      <c r="A25" s="1" t="s">
        <v>50</v>
      </c>
      <c r="B25" s="1" t="s">
        <v>12</v>
      </c>
      <c r="C25" s="1">
        <v>4.13</v>
      </c>
      <c r="D25" s="2">
        <f t="shared" si="7"/>
        <v>0.24779999999999999</v>
      </c>
      <c r="E25" s="2">
        <f t="shared" si="8"/>
        <v>0.20850146</v>
      </c>
      <c r="F25" s="3">
        <f>E25*'S3. Fig 2B_data'!$H$6</f>
        <v>4.4252176124382628E-3</v>
      </c>
      <c r="G25" s="1">
        <v>2030</v>
      </c>
      <c r="H25" s="4">
        <f t="shared" si="9"/>
        <v>8.9831917532496725E-2</v>
      </c>
      <c r="I25" s="2">
        <f t="shared" si="10"/>
        <v>0.74859931277080594</v>
      </c>
      <c r="J25" s="2">
        <f t="shared" si="11"/>
        <v>4.8785993127708061</v>
      </c>
    </row>
    <row r="26" spans="1:10" x14ac:dyDescent="0.2">
      <c r="A26" s="1" t="s">
        <v>43</v>
      </c>
      <c r="B26" s="1" t="s">
        <v>0</v>
      </c>
      <c r="C26" s="1">
        <v>0.77</v>
      </c>
      <c r="D26" s="2">
        <f t="shared" ref="D26:D33" si="12">C26/1000*60</f>
        <v>4.6200000000000005E-2</v>
      </c>
      <c r="E26" s="2">
        <f t="shared" ref="E26:E33" si="13" xml:space="preserve"> 0.7607*D26 + 0.02</f>
        <v>5.514434E-2</v>
      </c>
      <c r="F26" s="3">
        <f>E26*'S3. Fig 2B_data'!$H$6</f>
        <v>1.1703788769358439E-3</v>
      </c>
      <c r="G26" s="1">
        <v>2030</v>
      </c>
      <c r="H26" s="4">
        <f t="shared" ref="H26:H33" si="14">F26/100*G26</f>
        <v>2.3758691201797629E-2</v>
      </c>
      <c r="I26" s="2">
        <f t="shared" ref="I26:I33" si="15">H26*1000/2/60</f>
        <v>0.19798909334831358</v>
      </c>
      <c r="J26" s="2">
        <f t="shared" ref="J26:J33" si="16">C26+I26</f>
        <v>0.96798909334831362</v>
      </c>
    </row>
    <row r="27" spans="1:10" x14ac:dyDescent="0.2">
      <c r="A27" s="1" t="s">
        <v>44</v>
      </c>
      <c r="B27" s="1" t="s">
        <v>0</v>
      </c>
      <c r="C27" s="1">
        <v>1.18</v>
      </c>
      <c r="D27" s="2">
        <f t="shared" si="12"/>
        <v>7.0799999999999988E-2</v>
      </c>
      <c r="E27" s="2">
        <f t="shared" si="13"/>
        <v>7.3857559999999989E-2</v>
      </c>
      <c r="F27" s="3">
        <f>E27*'S3. Fig 2B_data'!$H$6</f>
        <v>1.567546698827508E-3</v>
      </c>
      <c r="G27" s="1">
        <v>2030</v>
      </c>
      <c r="H27" s="4">
        <f t="shared" si="14"/>
        <v>3.1821197986198417E-2</v>
      </c>
      <c r="I27" s="2">
        <f t="shared" si="15"/>
        <v>0.26517664988498679</v>
      </c>
      <c r="J27" s="2">
        <f t="shared" si="16"/>
        <v>1.4451766498849867</v>
      </c>
    </row>
    <row r="28" spans="1:10" x14ac:dyDescent="0.2">
      <c r="A28" s="1" t="s">
        <v>45</v>
      </c>
      <c r="B28" s="1" t="s">
        <v>0</v>
      </c>
      <c r="C28" s="1">
        <v>1.1299999999999999</v>
      </c>
      <c r="D28" s="2">
        <f t="shared" si="12"/>
        <v>6.7799999999999999E-2</v>
      </c>
      <c r="E28" s="2">
        <f t="shared" si="13"/>
        <v>7.1575460000000007E-2</v>
      </c>
      <c r="F28" s="3">
        <f>E28*'S3. Fig 2B_data'!$H$6</f>
        <v>1.5191115985968176E-3</v>
      </c>
      <c r="G28" s="1">
        <v>2030</v>
      </c>
      <c r="H28" s="4">
        <f t="shared" si="14"/>
        <v>3.0837965451515396E-2</v>
      </c>
      <c r="I28" s="2">
        <f t="shared" si="15"/>
        <v>0.25698304542929501</v>
      </c>
      <c r="J28" s="2">
        <f t="shared" si="16"/>
        <v>1.3869830454292948</v>
      </c>
    </row>
    <row r="29" spans="1:10" x14ac:dyDescent="0.2">
      <c r="A29" s="1" t="s">
        <v>46</v>
      </c>
      <c r="B29" s="1" t="s">
        <v>0</v>
      </c>
      <c r="C29" s="1">
        <v>1.29</v>
      </c>
      <c r="D29" s="2">
        <f t="shared" si="12"/>
        <v>7.740000000000001E-2</v>
      </c>
      <c r="E29" s="2">
        <f t="shared" si="13"/>
        <v>7.8878180000000006E-2</v>
      </c>
      <c r="F29" s="3">
        <f>E29*'S3. Fig 2B_data'!$H$6</f>
        <v>1.6741039193350279E-3</v>
      </c>
      <c r="G29" s="1">
        <v>2030</v>
      </c>
      <c r="H29" s="4">
        <f t="shared" si="14"/>
        <v>3.3984309562501071E-2</v>
      </c>
      <c r="I29" s="2">
        <f t="shared" si="15"/>
        <v>0.28320257968750889</v>
      </c>
      <c r="J29" s="2">
        <f t="shared" si="16"/>
        <v>1.5732025796875089</v>
      </c>
    </row>
    <row r="30" spans="1:10" x14ac:dyDescent="0.2">
      <c r="A30" s="1" t="s">
        <v>47</v>
      </c>
      <c r="B30" s="1" t="s">
        <v>0</v>
      </c>
      <c r="C30" s="1">
        <v>0.31</v>
      </c>
      <c r="D30" s="2">
        <f t="shared" si="12"/>
        <v>1.8599999999999998E-2</v>
      </c>
      <c r="E30" s="2">
        <f t="shared" si="13"/>
        <v>3.4149020000000002E-2</v>
      </c>
      <c r="F30" s="3">
        <f>E30*'S3. Fig 2B_data'!$H$6</f>
        <v>7.2477595481348911E-4</v>
      </c>
      <c r="G30" s="1">
        <v>2030</v>
      </c>
      <c r="H30" s="4">
        <f t="shared" si="14"/>
        <v>1.4712951882713829E-2</v>
      </c>
      <c r="I30" s="2">
        <f t="shared" si="15"/>
        <v>0.12260793235594858</v>
      </c>
      <c r="J30" s="2">
        <f t="shared" si="16"/>
        <v>0.43260793235594858</v>
      </c>
    </row>
    <row r="31" spans="1:10" x14ac:dyDescent="0.2">
      <c r="A31" s="1" t="s">
        <v>48</v>
      </c>
      <c r="B31" s="1" t="s">
        <v>0</v>
      </c>
      <c r="C31" s="1">
        <v>-0.13</v>
      </c>
      <c r="D31" s="2">
        <f t="shared" si="12"/>
        <v>-7.8000000000000014E-3</v>
      </c>
      <c r="E31" s="2">
        <f t="shared" si="13"/>
        <v>1.4066539999999999E-2</v>
      </c>
      <c r="F31" s="3">
        <f>E31*'S3. Fig 2B_data'!$H$6</f>
        <v>2.9854707278341035E-4</v>
      </c>
      <c r="G31" s="1">
        <v>2030</v>
      </c>
      <c r="H31" s="4">
        <f t="shared" si="14"/>
        <v>6.0605055775032309E-3</v>
      </c>
      <c r="I31" s="2">
        <f t="shared" si="15"/>
        <v>5.0504213145860261E-2</v>
      </c>
      <c r="J31" s="2">
        <f t="shared" si="16"/>
        <v>-7.9495786854139744E-2</v>
      </c>
    </row>
    <row r="32" spans="1:10" x14ac:dyDescent="0.2">
      <c r="A32" s="1" t="s">
        <v>49</v>
      </c>
      <c r="B32" s="1" t="s">
        <v>0</v>
      </c>
      <c r="C32" s="1">
        <v>-0.04</v>
      </c>
      <c r="D32" s="2">
        <f t="shared" si="12"/>
        <v>-2.4000000000000002E-3</v>
      </c>
      <c r="E32" s="2">
        <f t="shared" si="13"/>
        <v>1.8174320000000001E-2</v>
      </c>
      <c r="F32" s="3">
        <f>E32*'S3. Fig 2B_data'!$H$6</f>
        <v>3.8573025319865376E-4</v>
      </c>
      <c r="G32" s="1">
        <v>2030</v>
      </c>
      <c r="H32" s="4">
        <f t="shared" si="14"/>
        <v>7.8303241399326727E-3</v>
      </c>
      <c r="I32" s="2">
        <f t="shared" si="15"/>
        <v>6.5252701166105612E-2</v>
      </c>
      <c r="J32" s="2">
        <f t="shared" si="16"/>
        <v>2.5252701166105611E-2</v>
      </c>
    </row>
    <row r="33" spans="1:10" x14ac:dyDescent="0.2">
      <c r="A33" s="1" t="s">
        <v>50</v>
      </c>
      <c r="B33" s="1" t="s">
        <v>0</v>
      </c>
      <c r="C33" s="1">
        <v>1.51</v>
      </c>
      <c r="D33" s="2">
        <f t="shared" si="12"/>
        <v>9.06E-2</v>
      </c>
      <c r="E33" s="2">
        <f t="shared" si="13"/>
        <v>8.8919420000000013E-2</v>
      </c>
      <c r="F33" s="3">
        <f>E33*'S3. Fig 2B_data'!$H$6</f>
        <v>1.8872183603500675E-3</v>
      </c>
      <c r="G33" s="1">
        <v>2030</v>
      </c>
      <c r="H33" s="4">
        <f t="shared" si="14"/>
        <v>3.8310532715106371E-2</v>
      </c>
      <c r="I33" s="2">
        <f t="shared" si="15"/>
        <v>0.31925443929255309</v>
      </c>
      <c r="J33" s="2">
        <f t="shared" si="16"/>
        <v>1.8292544392925532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Metadata</vt:lpstr>
      <vt:lpstr>S1. Fig1_data</vt:lpstr>
      <vt:lpstr>S2. Fig2A_data</vt:lpstr>
      <vt:lpstr>S3. Fig 2B_data</vt:lpstr>
      <vt:lpstr>S4. Fig2C_data</vt:lpstr>
      <vt:lpstr>S5. Fig2D_data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Stier</dc:creator>
  <cp:lastModifiedBy>A. Stier</cp:lastModifiedBy>
  <dcterms:created xsi:type="dcterms:W3CDTF">2024-07-16T18:49:56Z</dcterms:created>
  <dcterms:modified xsi:type="dcterms:W3CDTF">2024-07-31T12:41:01Z</dcterms:modified>
</cp:coreProperties>
</file>